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2810" windowHeight="10095"/>
  </bookViews>
  <sheets>
    <sheet name="пм 2 доработка (2)" sheetId="1" r:id="rId1"/>
    <sheet name="Лист1" sheetId="2" r:id="rId2"/>
  </sheets>
  <definedNames>
    <definedName name="_xlnm.Print_Area" localSheetId="0">'пм 2 доработка (2)'!$A$1:$N$371</definedName>
  </definedNames>
  <calcPr calcId="144525"/>
</workbook>
</file>

<file path=xl/calcChain.xml><?xml version="1.0" encoding="utf-8"?>
<calcChain xmlns="http://schemas.openxmlformats.org/spreadsheetml/2006/main">
  <c r="N119" i="1" l="1"/>
  <c r="M119" i="1"/>
  <c r="L119" i="1"/>
  <c r="K119" i="1"/>
  <c r="J119" i="1"/>
  <c r="I119" i="1"/>
  <c r="H119" i="1"/>
  <c r="G119" i="1"/>
  <c r="F119" i="1"/>
  <c r="E119" i="1"/>
  <c r="D119" i="1"/>
  <c r="N327" i="1" l="1"/>
  <c r="M327" i="1"/>
  <c r="L327" i="1"/>
  <c r="K327" i="1"/>
  <c r="J327" i="1"/>
  <c r="I327" i="1"/>
  <c r="H327" i="1"/>
  <c r="G327" i="1"/>
  <c r="F327" i="1"/>
  <c r="E327" i="1"/>
  <c r="D327" i="1"/>
  <c r="N321" i="1"/>
  <c r="M321" i="1"/>
  <c r="L321" i="1"/>
  <c r="K321" i="1"/>
  <c r="J321" i="1"/>
  <c r="I321" i="1"/>
  <c r="H321" i="1"/>
  <c r="G321" i="1"/>
  <c r="F321" i="1"/>
  <c r="E321" i="1"/>
  <c r="D321" i="1"/>
  <c r="N311" i="1"/>
  <c r="M311" i="1"/>
  <c r="L311" i="1"/>
  <c r="K311" i="1"/>
  <c r="J311" i="1"/>
  <c r="I311" i="1"/>
  <c r="H311" i="1"/>
  <c r="G311" i="1"/>
  <c r="F311" i="1"/>
  <c r="E311" i="1"/>
  <c r="D311" i="1"/>
  <c r="N300" i="1"/>
  <c r="M300" i="1"/>
  <c r="L300" i="1"/>
  <c r="K300" i="1"/>
  <c r="J300" i="1"/>
  <c r="I300" i="1"/>
  <c r="H300" i="1"/>
  <c r="G300" i="1"/>
  <c r="F300" i="1"/>
  <c r="E300" i="1"/>
  <c r="D300" i="1"/>
  <c r="N294" i="1"/>
  <c r="J294" i="1"/>
  <c r="I294" i="1"/>
  <c r="H294" i="1"/>
  <c r="F294" i="1"/>
  <c r="M291" i="1"/>
  <c r="M294" i="1" s="1"/>
  <c r="L291" i="1"/>
  <c r="L294" i="1" s="1"/>
  <c r="K291" i="1"/>
  <c r="K294" i="1" s="1"/>
  <c r="G291" i="1"/>
  <c r="E294" i="1"/>
  <c r="N284" i="1"/>
  <c r="M284" i="1"/>
  <c r="L284" i="1"/>
  <c r="K284" i="1"/>
  <c r="J284" i="1"/>
  <c r="I284" i="1"/>
  <c r="H284" i="1"/>
  <c r="G284" i="1"/>
  <c r="F284" i="1"/>
  <c r="E284" i="1"/>
  <c r="D284" i="1"/>
  <c r="N272" i="1"/>
  <c r="M272" i="1"/>
  <c r="L272" i="1"/>
  <c r="K272" i="1"/>
  <c r="J272" i="1"/>
  <c r="I272" i="1"/>
  <c r="H272" i="1"/>
  <c r="G272" i="1"/>
  <c r="F272" i="1"/>
  <c r="E272" i="1"/>
  <c r="D272" i="1"/>
  <c r="N266" i="1"/>
  <c r="M266" i="1"/>
  <c r="L266" i="1"/>
  <c r="K266" i="1"/>
  <c r="J266" i="1"/>
  <c r="I266" i="1"/>
  <c r="H266" i="1"/>
  <c r="G266" i="1"/>
  <c r="F263" i="1"/>
  <c r="F266" i="1" s="1"/>
  <c r="G262" i="1"/>
  <c r="E262" i="1"/>
  <c r="E266" i="1" s="1"/>
  <c r="D262" i="1"/>
  <c r="D266" i="1" s="1"/>
  <c r="N256" i="1"/>
  <c r="M256" i="1"/>
  <c r="L256" i="1"/>
  <c r="K256" i="1"/>
  <c r="J256" i="1"/>
  <c r="I256" i="1"/>
  <c r="H256" i="1"/>
  <c r="G256" i="1"/>
  <c r="F256" i="1"/>
  <c r="E256" i="1"/>
  <c r="D256" i="1"/>
  <c r="N243" i="1"/>
  <c r="M243" i="1"/>
  <c r="L243" i="1"/>
  <c r="K243" i="1"/>
  <c r="J243" i="1"/>
  <c r="I243" i="1"/>
  <c r="H243" i="1"/>
  <c r="G243" i="1"/>
  <c r="F243" i="1"/>
  <c r="E243" i="1"/>
  <c r="D243" i="1"/>
  <c r="N237" i="1"/>
  <c r="J237" i="1"/>
  <c r="I237" i="1"/>
  <c r="H237" i="1"/>
  <c r="F237" i="1"/>
  <c r="E237" i="1"/>
  <c r="D237" i="1"/>
  <c r="M234" i="1"/>
  <c r="M237" i="1" s="1"/>
  <c r="L234" i="1"/>
  <c r="L237" i="1" s="1"/>
  <c r="K234" i="1"/>
  <c r="K237" i="1" s="1"/>
  <c r="G234" i="1"/>
  <c r="G237" i="1" s="1"/>
  <c r="N229" i="1"/>
  <c r="M229" i="1"/>
  <c r="L229" i="1"/>
  <c r="K229" i="1"/>
  <c r="J229" i="1"/>
  <c r="I229" i="1"/>
  <c r="H229" i="1"/>
  <c r="G229" i="1"/>
  <c r="F229" i="1"/>
  <c r="E229" i="1"/>
  <c r="D229" i="1"/>
  <c r="N217" i="1"/>
  <c r="M217" i="1"/>
  <c r="L217" i="1"/>
  <c r="L218" i="1" s="1"/>
  <c r="K217" i="1"/>
  <c r="J217" i="1"/>
  <c r="I217" i="1"/>
  <c r="H217" i="1"/>
  <c r="H218" i="1" s="1"/>
  <c r="G217" i="1"/>
  <c r="F217" i="1"/>
  <c r="E217" i="1"/>
  <c r="D217" i="1"/>
  <c r="N211" i="1"/>
  <c r="M211" i="1"/>
  <c r="L211" i="1"/>
  <c r="K211" i="1"/>
  <c r="J211" i="1"/>
  <c r="I211" i="1"/>
  <c r="H211" i="1"/>
  <c r="G211" i="1"/>
  <c r="F211" i="1"/>
  <c r="G208" i="1"/>
  <c r="E208" i="1"/>
  <c r="E211" i="1" s="1"/>
  <c r="D208" i="1"/>
  <c r="D211" i="1" s="1"/>
  <c r="N201" i="1"/>
  <c r="M201" i="1"/>
  <c r="L201" i="1"/>
  <c r="K201" i="1"/>
  <c r="J201" i="1"/>
  <c r="I201" i="1"/>
  <c r="H201" i="1"/>
  <c r="G201" i="1"/>
  <c r="F201" i="1"/>
  <c r="E201" i="1"/>
  <c r="D201" i="1"/>
  <c r="N190" i="1"/>
  <c r="M190" i="1"/>
  <c r="L190" i="1"/>
  <c r="K190" i="1"/>
  <c r="J190" i="1"/>
  <c r="I190" i="1"/>
  <c r="H190" i="1"/>
  <c r="G190" i="1"/>
  <c r="F190" i="1"/>
  <c r="E190" i="1"/>
  <c r="D190" i="1"/>
  <c r="N184" i="1"/>
  <c r="J184" i="1"/>
  <c r="I184" i="1"/>
  <c r="H184" i="1"/>
  <c r="F184" i="1"/>
  <c r="E184" i="1"/>
  <c r="D184" i="1"/>
  <c r="M181" i="1"/>
  <c r="M184" i="1" s="1"/>
  <c r="L181" i="1"/>
  <c r="L184" i="1" s="1"/>
  <c r="K181" i="1"/>
  <c r="K184" i="1" s="1"/>
  <c r="G181" i="1"/>
  <c r="G184" i="1" s="1"/>
  <c r="N174" i="1"/>
  <c r="M174" i="1"/>
  <c r="L174" i="1"/>
  <c r="K174" i="1"/>
  <c r="J174" i="1"/>
  <c r="I174" i="1"/>
  <c r="H174" i="1"/>
  <c r="G174" i="1"/>
  <c r="F174" i="1"/>
  <c r="E174" i="1"/>
  <c r="D174" i="1"/>
  <c r="N162" i="1"/>
  <c r="M162" i="1"/>
  <c r="L162" i="1"/>
  <c r="K162" i="1"/>
  <c r="J162" i="1"/>
  <c r="I162" i="1"/>
  <c r="H162" i="1"/>
  <c r="G162" i="1"/>
  <c r="F162" i="1"/>
  <c r="E162" i="1"/>
  <c r="D162" i="1"/>
  <c r="N156" i="1"/>
  <c r="M156" i="1"/>
  <c r="L156" i="1"/>
  <c r="K156" i="1"/>
  <c r="J156" i="1"/>
  <c r="I156" i="1"/>
  <c r="H156" i="1"/>
  <c r="G156" i="1"/>
  <c r="F156" i="1"/>
  <c r="G152" i="1"/>
  <c r="E152" i="1"/>
  <c r="E156" i="1" s="1"/>
  <c r="D152" i="1"/>
  <c r="D156" i="1" s="1"/>
  <c r="N146" i="1"/>
  <c r="M146" i="1"/>
  <c r="L146" i="1"/>
  <c r="K146" i="1"/>
  <c r="J146" i="1"/>
  <c r="I146" i="1"/>
  <c r="H146" i="1"/>
  <c r="G146" i="1"/>
  <c r="F146" i="1"/>
  <c r="E146" i="1"/>
  <c r="D146" i="1"/>
  <c r="N135" i="1"/>
  <c r="M135" i="1"/>
  <c r="L135" i="1"/>
  <c r="K135" i="1"/>
  <c r="J135" i="1"/>
  <c r="I135" i="1"/>
  <c r="H135" i="1"/>
  <c r="G135" i="1"/>
  <c r="F135" i="1"/>
  <c r="E135" i="1"/>
  <c r="D135" i="1"/>
  <c r="N129" i="1"/>
  <c r="J129" i="1"/>
  <c r="I129" i="1"/>
  <c r="H129" i="1"/>
  <c r="F129" i="1"/>
  <c r="M126" i="1"/>
  <c r="M129" i="1" s="1"/>
  <c r="L126" i="1"/>
  <c r="L129" i="1" s="1"/>
  <c r="K126" i="1"/>
  <c r="K129" i="1" s="1"/>
  <c r="G126" i="1"/>
  <c r="G129" i="1"/>
  <c r="E129" i="1"/>
  <c r="N107" i="1"/>
  <c r="M107" i="1"/>
  <c r="L107" i="1"/>
  <c r="K107" i="1"/>
  <c r="J107" i="1"/>
  <c r="I107" i="1"/>
  <c r="H107" i="1"/>
  <c r="G107" i="1"/>
  <c r="F107" i="1"/>
  <c r="E107" i="1"/>
  <c r="D107" i="1"/>
  <c r="N101" i="1"/>
  <c r="M101" i="1"/>
  <c r="L101" i="1"/>
  <c r="K101" i="1"/>
  <c r="J101" i="1"/>
  <c r="I101" i="1"/>
  <c r="H101" i="1"/>
  <c r="G101" i="1"/>
  <c r="F101" i="1"/>
  <c r="E101" i="1"/>
  <c r="D101" i="1"/>
  <c r="N91" i="1"/>
  <c r="M91" i="1"/>
  <c r="L91" i="1"/>
  <c r="K91" i="1"/>
  <c r="J91" i="1"/>
  <c r="I91" i="1"/>
  <c r="H91" i="1"/>
  <c r="G91" i="1"/>
  <c r="F91" i="1"/>
  <c r="E91" i="1"/>
  <c r="D91" i="1"/>
  <c r="N79" i="1"/>
  <c r="M79" i="1"/>
  <c r="L79" i="1"/>
  <c r="K79" i="1"/>
  <c r="J79" i="1"/>
  <c r="I79" i="1"/>
  <c r="H79" i="1"/>
  <c r="G79" i="1"/>
  <c r="F79" i="1"/>
  <c r="E79" i="1"/>
  <c r="D79" i="1"/>
  <c r="M73" i="1"/>
  <c r="L73" i="1"/>
  <c r="K73" i="1"/>
  <c r="J73" i="1"/>
  <c r="I73" i="1"/>
  <c r="H73" i="1"/>
  <c r="G73" i="1"/>
  <c r="E73" i="1"/>
  <c r="D73" i="1"/>
  <c r="N70" i="1"/>
  <c r="N73" i="1" s="1"/>
  <c r="F70" i="1"/>
  <c r="F73" i="1" s="1"/>
  <c r="N64" i="1"/>
  <c r="M64" i="1"/>
  <c r="L64" i="1"/>
  <c r="K64" i="1"/>
  <c r="J64" i="1"/>
  <c r="I64" i="1"/>
  <c r="H64" i="1"/>
  <c r="G64" i="1"/>
  <c r="F64" i="1"/>
  <c r="E64" i="1"/>
  <c r="D64" i="1"/>
  <c r="N53" i="1"/>
  <c r="M53" i="1"/>
  <c r="L53" i="1"/>
  <c r="K53" i="1"/>
  <c r="J53" i="1"/>
  <c r="I53" i="1"/>
  <c r="H53" i="1"/>
  <c r="G53" i="1"/>
  <c r="F53" i="1"/>
  <c r="E53" i="1"/>
  <c r="D53" i="1"/>
  <c r="N47" i="1"/>
  <c r="M47" i="1"/>
  <c r="L47" i="1"/>
  <c r="K47" i="1"/>
  <c r="J47" i="1"/>
  <c r="I47" i="1"/>
  <c r="H47" i="1"/>
  <c r="F47" i="1"/>
  <c r="G44" i="1"/>
  <c r="E44" i="1"/>
  <c r="D44" i="1"/>
  <c r="G43" i="1"/>
  <c r="E43" i="1"/>
  <c r="D43" i="1"/>
  <c r="N37" i="1"/>
  <c r="M37" i="1"/>
  <c r="L37" i="1"/>
  <c r="K37" i="1"/>
  <c r="J37" i="1"/>
  <c r="I37" i="1"/>
  <c r="H37" i="1"/>
  <c r="G37" i="1"/>
  <c r="F37" i="1"/>
  <c r="E37" i="1"/>
  <c r="D37" i="1"/>
  <c r="N26" i="1"/>
  <c r="M26" i="1"/>
  <c r="L26" i="1"/>
  <c r="K26" i="1"/>
  <c r="J26" i="1"/>
  <c r="I26" i="1"/>
  <c r="H26" i="1"/>
  <c r="G26" i="1"/>
  <c r="F26" i="1"/>
  <c r="E26" i="1"/>
  <c r="D26" i="1"/>
  <c r="N20" i="1"/>
  <c r="J20" i="1"/>
  <c r="I20" i="1"/>
  <c r="H20" i="1"/>
  <c r="F20" i="1"/>
  <c r="E20" i="1"/>
  <c r="D20" i="1"/>
  <c r="M17" i="1"/>
  <c r="M20" i="1" s="1"/>
  <c r="L17" i="1"/>
  <c r="L20" i="1" s="1"/>
  <c r="K17" i="1"/>
  <c r="K20" i="1" s="1"/>
  <c r="G17" i="1"/>
  <c r="G20" i="1" s="1"/>
  <c r="N10" i="1"/>
  <c r="M10" i="1"/>
  <c r="L10" i="1"/>
  <c r="K10" i="1"/>
  <c r="J10" i="1"/>
  <c r="I10" i="1"/>
  <c r="H10" i="1"/>
  <c r="G10" i="1"/>
  <c r="F10" i="1"/>
  <c r="E10" i="1"/>
  <c r="D10" i="1"/>
  <c r="G47" i="1" l="1"/>
  <c r="D47" i="1"/>
  <c r="D54" i="1" s="1"/>
  <c r="D218" i="1"/>
  <c r="N54" i="1"/>
  <c r="K108" i="1"/>
  <c r="F218" i="1"/>
  <c r="J218" i="1"/>
  <c r="N218" i="1"/>
  <c r="N136" i="1"/>
  <c r="F136" i="1"/>
  <c r="H54" i="1"/>
  <c r="H163" i="1"/>
  <c r="L163" i="1"/>
  <c r="L54" i="1"/>
  <c r="J54" i="1"/>
  <c r="F54" i="1"/>
  <c r="F163" i="1"/>
  <c r="J163" i="1"/>
  <c r="E163" i="1"/>
  <c r="I163" i="1"/>
  <c r="M163" i="1"/>
  <c r="G163" i="1"/>
  <c r="K163" i="1"/>
  <c r="N163" i="1"/>
  <c r="N301" i="1"/>
  <c r="D108" i="1"/>
  <c r="H108" i="1"/>
  <c r="L108" i="1"/>
  <c r="F301" i="1"/>
  <c r="J301" i="1"/>
  <c r="H301" i="1"/>
  <c r="L301" i="1"/>
  <c r="E301" i="1"/>
  <c r="I301" i="1"/>
  <c r="K301" i="1"/>
  <c r="E244" i="1"/>
  <c r="I244" i="1"/>
  <c r="M244" i="1"/>
  <c r="D191" i="1"/>
  <c r="H191" i="1"/>
  <c r="L191" i="1"/>
  <c r="F191" i="1"/>
  <c r="J191" i="1"/>
  <c r="N191" i="1"/>
  <c r="D80" i="1"/>
  <c r="L80" i="1"/>
  <c r="J80" i="1"/>
  <c r="N80" i="1"/>
  <c r="H80" i="1"/>
  <c r="F108" i="1"/>
  <c r="N108" i="1"/>
  <c r="J108" i="1"/>
  <c r="L244" i="1"/>
  <c r="F244" i="1"/>
  <c r="J244" i="1"/>
  <c r="N244" i="1"/>
  <c r="K244" i="1"/>
  <c r="D244" i="1"/>
  <c r="H244" i="1"/>
  <c r="F273" i="1"/>
  <c r="J273" i="1"/>
  <c r="N273" i="1"/>
  <c r="D273" i="1"/>
  <c r="H273" i="1"/>
  <c r="L273" i="1"/>
  <c r="G27" i="1"/>
  <c r="K27" i="1"/>
  <c r="E27" i="1"/>
  <c r="I27" i="1"/>
  <c r="M27" i="1"/>
  <c r="H136" i="1"/>
  <c r="L136" i="1"/>
  <c r="J136" i="1"/>
  <c r="F328" i="1"/>
  <c r="J328" i="1"/>
  <c r="N328" i="1"/>
  <c r="D328" i="1"/>
  <c r="H328" i="1"/>
  <c r="L328" i="1"/>
  <c r="F80" i="1"/>
  <c r="D27" i="1"/>
  <c r="F27" i="1"/>
  <c r="H27" i="1"/>
  <c r="J27" i="1"/>
  <c r="L27" i="1"/>
  <c r="N27" i="1"/>
  <c r="E108" i="1"/>
  <c r="G108" i="1"/>
  <c r="I108" i="1"/>
  <c r="M108" i="1"/>
  <c r="E136" i="1"/>
  <c r="G136" i="1"/>
  <c r="I136" i="1"/>
  <c r="K136" i="1"/>
  <c r="M136" i="1"/>
  <c r="E47" i="1"/>
  <c r="E54" i="1" s="1"/>
  <c r="G54" i="1"/>
  <c r="I54" i="1"/>
  <c r="K54" i="1"/>
  <c r="M54" i="1"/>
  <c r="E80" i="1"/>
  <c r="G80" i="1"/>
  <c r="I80" i="1"/>
  <c r="K80" i="1"/>
  <c r="M80" i="1"/>
  <c r="D129" i="1"/>
  <c r="D136" i="1" s="1"/>
  <c r="D163" i="1"/>
  <c r="G244" i="1"/>
  <c r="E191" i="1"/>
  <c r="G191" i="1"/>
  <c r="I191" i="1"/>
  <c r="K191" i="1"/>
  <c r="M191" i="1"/>
  <c r="E218" i="1"/>
  <c r="G218" i="1"/>
  <c r="I218" i="1"/>
  <c r="K218" i="1"/>
  <c r="M218" i="1"/>
  <c r="D294" i="1"/>
  <c r="D301" i="1" s="1"/>
  <c r="G294" i="1"/>
  <c r="G301" i="1" s="1"/>
  <c r="M301" i="1"/>
  <c r="E273" i="1"/>
  <c r="G273" i="1"/>
  <c r="I273" i="1"/>
  <c r="K273" i="1"/>
  <c r="M273" i="1"/>
  <c r="E328" i="1"/>
  <c r="G328" i="1"/>
  <c r="I328" i="1"/>
  <c r="K328" i="1"/>
  <c r="M328" i="1"/>
</calcChain>
</file>

<file path=xl/sharedStrings.xml><?xml version="1.0" encoding="utf-8"?>
<sst xmlns="http://schemas.openxmlformats.org/spreadsheetml/2006/main" count="596" uniqueCount="112">
  <si>
    <t>Понедельник день 1</t>
  </si>
  <si>
    <t>Пищевые вещества</t>
  </si>
  <si>
    <t>Энергетическая ценность</t>
  </si>
  <si>
    <t>Витамины</t>
  </si>
  <si>
    <t>Минеральные вещества</t>
  </si>
  <si>
    <t>Наименование блюда</t>
  </si>
  <si>
    <t>Выход   (мл,гр)</t>
  </si>
  <si>
    <t>Белки</t>
  </si>
  <si>
    <t>Жиры</t>
  </si>
  <si>
    <t>Углеводы</t>
  </si>
  <si>
    <t>Ккал</t>
  </si>
  <si>
    <t>В1</t>
  </si>
  <si>
    <t>С</t>
  </si>
  <si>
    <t>А</t>
  </si>
  <si>
    <t>Са</t>
  </si>
  <si>
    <t>Р</t>
  </si>
  <si>
    <t>Mg</t>
  </si>
  <si>
    <t>Fe</t>
  </si>
  <si>
    <t xml:space="preserve">Завтрак </t>
  </si>
  <si>
    <t>190/10</t>
  </si>
  <si>
    <t>Чай с сахаром</t>
  </si>
  <si>
    <t>200\15</t>
  </si>
  <si>
    <t>Яйцо вареное</t>
  </si>
  <si>
    <t xml:space="preserve">Хлеб пшеничный </t>
  </si>
  <si>
    <t>итого:</t>
  </si>
  <si>
    <t xml:space="preserve">Обед </t>
  </si>
  <si>
    <t>Салат из сырых овощей</t>
  </si>
  <si>
    <t>Суп с макаронными изделиями и картофелем (с птицей)</t>
  </si>
  <si>
    <t>200\25</t>
  </si>
  <si>
    <t>Котлета рубленная из птицы (с соусом) 80/20</t>
  </si>
  <si>
    <t>Макаронные изделия отварные</t>
  </si>
  <si>
    <t>Компот из свежих фруктов</t>
  </si>
  <si>
    <t>Хлеб ржано-пшеничный</t>
  </si>
  <si>
    <t>Полдник</t>
  </si>
  <si>
    <t>Сок фруктовый</t>
  </si>
  <si>
    <t>Фрукты свежие</t>
  </si>
  <si>
    <t>Вторник день 2</t>
  </si>
  <si>
    <t xml:space="preserve">Котлеты любимые (с соусом) </t>
  </si>
  <si>
    <t>100/30</t>
  </si>
  <si>
    <t>Каша гречневая</t>
  </si>
  <si>
    <t>Чай с лимоном</t>
  </si>
  <si>
    <t>200/15/7</t>
  </si>
  <si>
    <t>Салат витаминный</t>
  </si>
  <si>
    <t>200\25\10</t>
  </si>
  <si>
    <t>Рис припущенный</t>
  </si>
  <si>
    <t>Компот из сухофруктов</t>
  </si>
  <si>
    <t>Среда день 3</t>
  </si>
  <si>
    <t>210/20</t>
  </si>
  <si>
    <t>Винегрет овощной</t>
  </si>
  <si>
    <t>Щи из свежей капусты с картофелем (с мясом)</t>
  </si>
  <si>
    <t>200/25</t>
  </si>
  <si>
    <t>Плов с мясом</t>
  </si>
  <si>
    <t>Напиток из ягод</t>
  </si>
  <si>
    <t>Хлебобулочное (кондитерское) изделие</t>
  </si>
  <si>
    <t>Четверг день 4</t>
  </si>
  <si>
    <t>Салат из белокачаной капусты</t>
  </si>
  <si>
    <t>Суп картофельный с бобовыми (с мясом)</t>
  </si>
  <si>
    <t>Бефстроганов (в соусе) 50/50</t>
  </si>
  <si>
    <t>Картофель отварной</t>
  </si>
  <si>
    <t>Кисель из плодов и ягод свежих</t>
  </si>
  <si>
    <t>Пятница день 5</t>
  </si>
  <si>
    <t>Салат из соленых огурцов</t>
  </si>
  <si>
    <t>Суббота день 6</t>
  </si>
  <si>
    <t>Салат из редиса с огурцами и яйцом</t>
  </si>
  <si>
    <t>Сердце тушеное в соусе</t>
  </si>
  <si>
    <t>Понедельник день 7</t>
  </si>
  <si>
    <t>Суп картофельный с сайрой</t>
  </si>
  <si>
    <t>Птица тушеная в соусе 80/20</t>
  </si>
  <si>
    <t>Вторник день 8</t>
  </si>
  <si>
    <t>Плов из птицы</t>
  </si>
  <si>
    <t>Огурец свежий</t>
  </si>
  <si>
    <t>Среда день 9</t>
  </si>
  <si>
    <t>Суп картофельный с мясными фрикадельками</t>
  </si>
  <si>
    <t>200/20</t>
  </si>
  <si>
    <t>Жаркое по-домашнему</t>
  </si>
  <si>
    <t>Четверг день 10</t>
  </si>
  <si>
    <t>Гуляш из мяса (с соусом) 50/50</t>
  </si>
  <si>
    <t>Пятница день 11</t>
  </si>
  <si>
    <t>Суп картофельный с гречкой (с мясом)</t>
  </si>
  <si>
    <t>Суббота день 12</t>
  </si>
  <si>
    <t>180/20</t>
  </si>
  <si>
    <t>Печень тушеная в соусе</t>
  </si>
  <si>
    <t>Капуста тушеная</t>
  </si>
  <si>
    <t>Борщ с капустой и картофелем (с мясом)</t>
  </si>
  <si>
    <t>Рассольник ленинградский (с мясом)</t>
  </si>
  <si>
    <t>Суп крестьянский с крупой (с мясом)</t>
  </si>
  <si>
    <t>Шницель мясной</t>
  </si>
  <si>
    <t>б/н</t>
  </si>
  <si>
    <t>Борщ с фасолью и картофелем (с мясом)</t>
  </si>
  <si>
    <t>Пельмени отварные (с растительным маслом)</t>
  </si>
  <si>
    <t>Каша жидкая (с джемом)</t>
  </si>
  <si>
    <t>Овощи свежие</t>
  </si>
  <si>
    <t>Ежики мясные (с соусом) 80/20</t>
  </si>
  <si>
    <t>Вареники с картофелем (с растительным маслом)</t>
  </si>
  <si>
    <t>Понедельник</t>
  </si>
  <si>
    <t>меню на 2 недели</t>
  </si>
  <si>
    <t>вторник</t>
  </si>
  <si>
    <t>среда</t>
  </si>
  <si>
    <t>четверг</t>
  </si>
  <si>
    <t>пятница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</si>
  <si>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</si>
  <si>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</si>
  <si>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</si>
  <si>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</si>
  <si>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</si>
  <si>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</si>
  <si>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</si>
  <si>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</si>
  <si>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</si>
  <si>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</si>
  <si>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Пюре картофельное (на воде)</t>
  </si>
  <si>
    <t>Омлет натуральный с зел горошком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</si>
</sst>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_р_._-;\-* #,##0.00_р_._-;_-* &quot;-&quot;??_р_._-;_-@_-"/>
  </numFmts>
  <fonts count="23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i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Arial Cyr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 Cyr"/>
      <charset val="204"/>
    </font>
    <font>
      <b/>
      <sz val="10"/>
      <color theme="0"/>
      <name val="Arial Cyr"/>
      <charset val="204"/>
    </font>
    <font>
      <sz val="10"/>
      <color theme="0"/>
      <name val="Arial Cyr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1" fillId="0" borderId="1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2" fontId="9" fillId="0" borderId="1" xfId="0" applyNumberFormat="1" applyFont="1" applyFill="1" applyBorder="1"/>
    <xf numFmtId="0" fontId="1" fillId="0" borderId="4" xfId="0" applyFont="1" applyFill="1" applyBorder="1"/>
    <xf numFmtId="0" fontId="8" fillId="0" borderId="0" xfId="0" applyFont="1" applyFill="1" applyBorder="1"/>
    <xf numFmtId="0" fontId="1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2" fontId="5" fillId="0" borderId="0" xfId="0" applyNumberFormat="1" applyFont="1" applyFill="1" applyBorder="1" applyAlignment="1"/>
    <xf numFmtId="0" fontId="3" fillId="0" borderId="1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2" fontId="1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2" fontId="5" fillId="0" borderId="0" xfId="0" applyNumberFormat="1" applyFont="1" applyFill="1" applyAlignment="1"/>
    <xf numFmtId="2" fontId="7" fillId="0" borderId="0" xfId="0" applyNumberFormat="1" applyFont="1" applyFill="1" applyBorder="1"/>
    <xf numFmtId="165" fontId="3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/>
    <xf numFmtId="0" fontId="10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15" fillId="0" borderId="0" xfId="0" applyFont="1" applyFill="1" applyAlignment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165" fontId="0" fillId="0" borderId="0" xfId="0" applyNumberFormat="1" applyFill="1" applyBorder="1"/>
    <xf numFmtId="165" fontId="16" fillId="0" borderId="0" xfId="0" applyNumberFormat="1" applyFont="1" applyFill="1" applyBorder="1"/>
    <xf numFmtId="2" fontId="1" fillId="0" borderId="0" xfId="0" applyNumberFormat="1" applyFont="1" applyFill="1"/>
    <xf numFmtId="0" fontId="3" fillId="0" borderId="0" xfId="0" applyFont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right"/>
    </xf>
    <xf numFmtId="0" fontId="1" fillId="0" borderId="6" xfId="0" applyFont="1" applyFill="1" applyBorder="1"/>
    <xf numFmtId="0" fontId="7" fillId="0" borderId="6" xfId="0" applyNumberFormat="1" applyFont="1" applyFill="1" applyBorder="1" applyAlignment="1">
      <alignment horizontal="right"/>
    </xf>
    <xf numFmtId="0" fontId="0" fillId="0" borderId="7" xfId="0" applyFill="1" applyBorder="1"/>
    <xf numFmtId="0" fontId="7" fillId="0" borderId="9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right"/>
    </xf>
    <xf numFmtId="0" fontId="0" fillId="0" borderId="10" xfId="0" applyFill="1" applyBorder="1"/>
    <xf numFmtId="0" fontId="1" fillId="0" borderId="11" xfId="0" applyFont="1" applyFill="1" applyBorder="1"/>
    <xf numFmtId="0" fontId="6" fillId="0" borderId="12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0" fillId="0" borderId="10" xfId="0" applyBorder="1"/>
    <xf numFmtId="0" fontId="0" fillId="0" borderId="8" xfId="0" applyFill="1" applyBorder="1" applyAlignment="1">
      <alignment horizontal="center"/>
    </xf>
    <xf numFmtId="0" fontId="19" fillId="0" borderId="0" xfId="0" applyFont="1" applyFill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/>
    <xf numFmtId="1" fontId="7" fillId="2" borderId="1" xfId="0" applyNumberFormat="1" applyFont="1" applyFill="1" applyBorder="1"/>
    <xf numFmtId="164" fontId="7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0" fontId="22" fillId="2" borderId="1" xfId="0" applyFont="1" applyFill="1" applyBorder="1"/>
    <xf numFmtId="165" fontId="20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/>
    <xf numFmtId="164" fontId="9" fillId="2" borderId="1" xfId="0" applyNumberFormat="1" applyFont="1" applyFill="1" applyBorder="1"/>
    <xf numFmtId="0" fontId="0" fillId="2" borderId="0" xfId="0" applyFill="1"/>
    <xf numFmtId="0" fontId="19" fillId="2" borderId="0" xfId="0" applyFont="1" applyFill="1"/>
    <xf numFmtId="0" fontId="7" fillId="2" borderId="1" xfId="0" applyNumberFormat="1" applyFont="1" applyFill="1" applyBorder="1" applyAlignment="1">
      <alignment horizontal="right"/>
    </xf>
    <xf numFmtId="2" fontId="20" fillId="2" borderId="1" xfId="0" applyNumberFormat="1" applyFont="1" applyFill="1" applyBorder="1"/>
    <xf numFmtId="2" fontId="20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1" fillId="2" borderId="4" xfId="0" applyFont="1" applyFill="1" applyBorder="1"/>
    <xf numFmtId="1" fontId="7" fillId="2" borderId="4" xfId="0" applyNumberFormat="1" applyFont="1" applyFill="1" applyBorder="1" applyAlignment="1">
      <alignment horizontal="right"/>
    </xf>
    <xf numFmtId="165" fontId="20" fillId="2" borderId="1" xfId="0" applyNumberFormat="1" applyFont="1" applyFill="1" applyBorder="1"/>
    <xf numFmtId="2" fontId="19" fillId="2" borderId="0" xfId="0" applyNumberFormat="1" applyFont="1" applyFill="1"/>
    <xf numFmtId="0" fontId="1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2" fillId="2" borderId="1" xfId="0" applyFont="1" applyFill="1" applyBorder="1"/>
    <xf numFmtId="165" fontId="1" fillId="2" borderId="1" xfId="0" applyNumberFormat="1" applyFont="1" applyFill="1" applyBorder="1"/>
    <xf numFmtId="0" fontId="6" fillId="2" borderId="1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1" fillId="2" borderId="2" xfId="0" applyFont="1" applyFill="1" applyBorder="1"/>
    <xf numFmtId="164" fontId="7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21" fillId="2" borderId="1" xfId="0" applyNumberFormat="1" applyFont="1" applyFill="1" applyBorder="1"/>
    <xf numFmtId="1" fontId="21" fillId="2" borderId="1" xfId="0" applyNumberFormat="1" applyFont="1" applyFill="1" applyBorder="1"/>
    <xf numFmtId="164" fontId="21" fillId="2" borderId="1" xfId="0" applyNumberFormat="1" applyFont="1" applyFill="1" applyBorder="1"/>
    <xf numFmtId="0" fontId="7" fillId="2" borderId="4" xfId="0" applyFont="1" applyFill="1" applyBorder="1" applyAlignment="1">
      <alignment horizontal="right"/>
    </xf>
    <xf numFmtId="2" fontId="1" fillId="2" borderId="4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2" fontId="3" fillId="2" borderId="0" xfId="0" applyNumberFormat="1" applyFont="1" applyFill="1" applyBorder="1"/>
    <xf numFmtId="2" fontId="19" fillId="2" borderId="1" xfId="0" applyNumberFormat="1" applyFont="1" applyFill="1" applyBorder="1"/>
    <xf numFmtId="2" fontId="20" fillId="2" borderId="5" xfId="0" applyNumberFormat="1" applyFont="1" applyFill="1" applyBorder="1"/>
    <xf numFmtId="2" fontId="21" fillId="2" borderId="5" xfId="0" applyNumberFormat="1" applyFont="1" applyFill="1" applyBorder="1"/>
    <xf numFmtId="2" fontId="22" fillId="2" borderId="0" xfId="0" applyNumberFormat="1" applyFont="1" applyFill="1" applyBorder="1"/>
    <xf numFmtId="2" fontId="20" fillId="2" borderId="0" xfId="0" applyNumberFormat="1" applyFont="1" applyFill="1" applyBorder="1"/>
    <xf numFmtId="2" fontId="21" fillId="2" borderId="1" xfId="0" applyNumberFormat="1" applyFont="1" applyFill="1" applyBorder="1" applyAlignment="1">
      <alignment horizontal="right"/>
    </xf>
    <xf numFmtId="2" fontId="22" fillId="2" borderId="1" xfId="0" applyNumberFormat="1" applyFont="1" applyFill="1" applyBorder="1"/>
    <xf numFmtId="0" fontId="12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4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9" fillId="0" borderId="0" xfId="0" applyNumberFormat="1" applyFont="1" applyFill="1" applyBorder="1"/>
    <xf numFmtId="164" fontId="7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1" fontId="7" fillId="0" borderId="0" xfId="0" applyNumberFormat="1" applyFont="1" applyFill="1" applyBorder="1"/>
    <xf numFmtId="165" fontId="1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left"/>
    </xf>
    <xf numFmtId="2" fontId="0" fillId="0" borderId="0" xfId="0" applyNumberFormat="1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2952750</xdr:colOff>
      <xdr:row>0</xdr:row>
      <xdr:rowOff>285748</xdr:rowOff>
    </xdr:from>
    <xdr:to>
      <xdr:col>11</xdr:col>
      <xdr:colOff>476250</xdr:colOff>
      <xdr:row>0</xdr:row>
      <xdr:rowOff>4952999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96" t="29463" r="13422" b="6727"/>
        <a:stretch/>
      </xdr:blipFill>
      <xdr:spPr>
        <a:xfrm>
          <a:off x="3286125" y="285748"/>
          <a:ext cx="6905625" cy="466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09"/>
  <sheetViews>
    <sheetView tabSelected="1" zoomScale="80" zoomScaleNormal="80" zoomScaleSheetLayoutView="80" zoomScalePageLayoutView="60" workbookViewId="0"/>
  </sheetViews>
  <sheetFormatPr defaultRowHeight="12.75" x14ac:dyDescent="0.2"/>
  <cols>
    <col min="1" max="1" width="5" customWidth="1"/>
    <col min="2" max="2" width="58.140625" customWidth="1"/>
    <col min="3" max="3" width="11.140625" customWidth="1"/>
    <col min="4" max="4" width="8" customWidth="1"/>
    <col min="5" max="5" width="8.140625" customWidth="1"/>
    <col min="6" max="6" width="10.28515625" customWidth="1"/>
    <col min="7" max="7" width="12" customWidth="1"/>
    <col min="8" max="8" width="6.85546875" customWidth="1"/>
    <col min="9" max="9" width="8.5703125" customWidth="1"/>
    <col min="10" max="11" width="8.7109375" customWidth="1"/>
    <col min="12" max="12" width="9.5703125" customWidth="1"/>
    <col min="13" max="13" width="9" customWidth="1"/>
    <col min="14" max="14" width="9.7109375" customWidth="1"/>
    <col min="15" max="15" width="56.28515625" style="4" customWidth="1"/>
    <col min="16" max="16" width="11.85546875" style="4" customWidth="1"/>
    <col min="17" max="17" width="8.5703125" style="4" customWidth="1"/>
    <col min="18" max="18" width="8.28515625" style="4" customWidth="1"/>
    <col min="19" max="19" width="10" style="4" customWidth="1"/>
    <col min="20" max="20" width="12.140625" style="4" customWidth="1"/>
    <col min="21" max="21" width="8.85546875" style="4" customWidth="1"/>
    <col min="22" max="22" width="10.28515625" style="4" customWidth="1"/>
    <col min="23" max="23" width="9.28515625" style="4" customWidth="1"/>
    <col min="24" max="24" width="10.42578125" style="4" customWidth="1"/>
    <col min="25" max="25" width="10.140625" style="4" customWidth="1"/>
    <col min="26" max="26" width="9.42578125" style="4" customWidth="1"/>
    <col min="27" max="27" width="8.28515625" style="4" customWidth="1"/>
    <col min="28" max="28" width="33.7109375" style="4" customWidth="1"/>
    <col min="29" max="29" width="10.42578125" customWidth="1"/>
    <col min="30" max="30" width="11" customWidth="1"/>
    <col min="31" max="31" width="10.42578125" customWidth="1"/>
    <col min="32" max="32" width="11" customWidth="1"/>
    <col min="33" max="33" width="10.28515625" customWidth="1"/>
    <col min="34" max="34" width="11" customWidth="1"/>
  </cols>
  <sheetData>
    <row r="1" spans="1:40" ht="395.25" customHeight="1" x14ac:dyDescent="0.25">
      <c r="A1" s="1"/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I1" s="6"/>
      <c r="AJ1" s="1"/>
      <c r="AK1" s="1"/>
      <c r="AM1" s="1"/>
    </row>
    <row r="2" spans="1:40" ht="48" customHeight="1" x14ac:dyDescent="0.25">
      <c r="A2" s="7"/>
      <c r="B2" s="71" t="s">
        <v>0</v>
      </c>
      <c r="C2" s="185" t="s">
        <v>1</v>
      </c>
      <c r="D2" s="186"/>
      <c r="E2" s="186"/>
      <c r="F2" s="187"/>
      <c r="G2" s="72" t="s">
        <v>2</v>
      </c>
      <c r="H2" s="188" t="s">
        <v>3</v>
      </c>
      <c r="I2" s="188"/>
      <c r="J2" s="188"/>
      <c r="K2" s="188" t="s">
        <v>4</v>
      </c>
      <c r="L2" s="188"/>
      <c r="M2" s="188"/>
      <c r="N2" s="188"/>
      <c r="O2" s="152"/>
      <c r="P2" s="153"/>
      <c r="Q2" s="153"/>
      <c r="R2" s="153"/>
      <c r="S2" s="153"/>
      <c r="T2" s="154"/>
      <c r="U2" s="153"/>
      <c r="V2" s="153"/>
      <c r="W2" s="153"/>
      <c r="X2" s="153"/>
      <c r="Y2" s="153"/>
      <c r="Z2" s="153"/>
      <c r="AA2" s="153"/>
      <c r="AB2" s="5"/>
      <c r="AM2" s="2"/>
      <c r="AN2" s="3"/>
    </row>
    <row r="3" spans="1:40" ht="25.5" x14ac:dyDescent="0.25">
      <c r="A3" s="7"/>
      <c r="B3" s="73" t="s">
        <v>5</v>
      </c>
      <c r="C3" s="73" t="s">
        <v>6</v>
      </c>
      <c r="D3" s="73" t="s">
        <v>7</v>
      </c>
      <c r="E3" s="73" t="s">
        <v>8</v>
      </c>
      <c r="F3" s="73" t="s">
        <v>9</v>
      </c>
      <c r="G3" s="73" t="s">
        <v>10</v>
      </c>
      <c r="H3" s="72" t="s">
        <v>11</v>
      </c>
      <c r="I3" s="72" t="s">
        <v>12</v>
      </c>
      <c r="J3" s="72" t="s">
        <v>13</v>
      </c>
      <c r="K3" s="72" t="s">
        <v>14</v>
      </c>
      <c r="L3" s="72" t="s">
        <v>15</v>
      </c>
      <c r="M3" s="72" t="s">
        <v>16</v>
      </c>
      <c r="N3" s="72" t="s">
        <v>17</v>
      </c>
      <c r="O3" s="39"/>
      <c r="P3" s="39"/>
      <c r="Q3" s="39"/>
      <c r="R3" s="39"/>
      <c r="S3" s="39"/>
      <c r="T3" s="39"/>
      <c r="U3" s="154"/>
      <c r="V3" s="154"/>
      <c r="W3" s="154"/>
      <c r="X3" s="154"/>
      <c r="Y3" s="154"/>
      <c r="Z3" s="154"/>
      <c r="AA3" s="154"/>
      <c r="AB3" s="5"/>
    </row>
    <row r="4" spans="1:40" ht="17.25" customHeight="1" x14ac:dyDescent="0.25">
      <c r="A4" s="7"/>
      <c r="B4" s="74" t="s">
        <v>18</v>
      </c>
      <c r="C4" s="75"/>
      <c r="D4" s="76"/>
      <c r="E4" s="76"/>
      <c r="F4" s="76"/>
      <c r="G4" s="76"/>
      <c r="H4" s="77"/>
      <c r="I4" s="77"/>
      <c r="J4" s="77"/>
      <c r="K4" s="77"/>
      <c r="L4" s="77"/>
      <c r="M4" s="77"/>
      <c r="N4" s="77"/>
      <c r="O4" s="155"/>
      <c r="P4" s="1"/>
      <c r="Q4" s="1"/>
      <c r="R4" s="1"/>
      <c r="S4" s="1"/>
      <c r="T4" s="1"/>
      <c r="U4" s="5"/>
      <c r="V4" s="5"/>
      <c r="W4" s="5"/>
      <c r="X4" s="5"/>
      <c r="Y4" s="5"/>
      <c r="Z4" s="5"/>
      <c r="AA4" s="5"/>
      <c r="AB4" s="5"/>
    </row>
    <row r="5" spans="1:40" ht="16.5" customHeight="1" x14ac:dyDescent="0.25">
      <c r="A5" s="18" t="s">
        <v>87</v>
      </c>
      <c r="B5" s="78" t="s">
        <v>90</v>
      </c>
      <c r="C5" s="79" t="s">
        <v>19</v>
      </c>
      <c r="D5" s="80">
        <v>5.88</v>
      </c>
      <c r="E5" s="80">
        <v>7.75</v>
      </c>
      <c r="F5" s="80">
        <v>36.15</v>
      </c>
      <c r="G5" s="80">
        <v>245</v>
      </c>
      <c r="H5" s="81">
        <v>0.09</v>
      </c>
      <c r="I5" s="82">
        <v>4.88</v>
      </c>
      <c r="J5" s="81">
        <v>32.5</v>
      </c>
      <c r="K5" s="81">
        <v>103.5</v>
      </c>
      <c r="L5" s="81">
        <v>43.9</v>
      </c>
      <c r="M5" s="81">
        <v>32.799999999999997</v>
      </c>
      <c r="N5" s="81">
        <v>0.5</v>
      </c>
      <c r="O5" s="184"/>
      <c r="P5" s="156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5"/>
    </row>
    <row r="6" spans="1:40" ht="15.75" x14ac:dyDescent="0.25">
      <c r="A6" s="7">
        <v>376</v>
      </c>
      <c r="B6" s="83" t="s">
        <v>20</v>
      </c>
      <c r="C6" s="84" t="s">
        <v>21</v>
      </c>
      <c r="D6" s="80">
        <v>0.2</v>
      </c>
      <c r="E6" s="80">
        <v>0</v>
      </c>
      <c r="F6" s="80">
        <v>15</v>
      </c>
      <c r="G6" s="80">
        <v>58</v>
      </c>
      <c r="H6" s="81">
        <v>0</v>
      </c>
      <c r="I6" s="81">
        <v>1</v>
      </c>
      <c r="J6" s="81">
        <v>0</v>
      </c>
      <c r="K6" s="81">
        <v>11.1</v>
      </c>
      <c r="L6" s="81">
        <v>82.4</v>
      </c>
      <c r="M6" s="81">
        <v>1.4</v>
      </c>
      <c r="N6" s="81">
        <v>0.28000000000000003</v>
      </c>
      <c r="O6" s="157"/>
      <c r="P6" s="158"/>
      <c r="Q6" s="27"/>
      <c r="R6" s="27"/>
      <c r="S6" s="27"/>
      <c r="T6" s="27"/>
      <c r="U6" s="159"/>
      <c r="V6" s="159"/>
      <c r="W6" s="159"/>
      <c r="X6" s="159"/>
      <c r="Y6" s="159"/>
      <c r="Z6" s="159"/>
      <c r="AA6" s="159"/>
      <c r="AB6" s="5"/>
    </row>
    <row r="7" spans="1:40" ht="16.5" customHeight="1" x14ac:dyDescent="0.25">
      <c r="A7" s="7">
        <v>209</v>
      </c>
      <c r="B7" s="76" t="s">
        <v>22</v>
      </c>
      <c r="C7" s="79">
        <v>40</v>
      </c>
      <c r="D7" s="80">
        <v>6.38</v>
      </c>
      <c r="E7" s="80">
        <v>5.75</v>
      </c>
      <c r="F7" s="80">
        <v>0.38</v>
      </c>
      <c r="G7" s="80">
        <v>78.75</v>
      </c>
      <c r="H7" s="81">
        <v>0.03</v>
      </c>
      <c r="I7" s="81">
        <v>0</v>
      </c>
      <c r="J7" s="81">
        <v>100</v>
      </c>
      <c r="K7" s="81">
        <v>22</v>
      </c>
      <c r="L7" s="81">
        <v>76.8</v>
      </c>
      <c r="M7" s="81">
        <v>4.8</v>
      </c>
      <c r="N7" s="81">
        <v>1</v>
      </c>
      <c r="O7" s="1"/>
      <c r="P7" s="156"/>
      <c r="Q7" s="27"/>
      <c r="R7" s="27"/>
      <c r="S7" s="27"/>
      <c r="T7" s="27"/>
      <c r="U7" s="159"/>
      <c r="V7" s="159"/>
      <c r="W7" s="159"/>
      <c r="X7" s="159"/>
      <c r="Y7" s="159"/>
      <c r="Z7" s="159"/>
      <c r="AA7" s="159"/>
      <c r="AB7" s="5"/>
    </row>
    <row r="8" spans="1:40" ht="15.75" x14ac:dyDescent="0.25">
      <c r="A8" s="7">
        <v>15</v>
      </c>
      <c r="B8" s="85" t="s">
        <v>91</v>
      </c>
      <c r="C8" s="79">
        <v>50</v>
      </c>
      <c r="D8" s="80">
        <v>0.35</v>
      </c>
      <c r="E8" s="80">
        <v>0.05</v>
      </c>
      <c r="F8" s="80">
        <v>0.95</v>
      </c>
      <c r="G8" s="80">
        <v>6</v>
      </c>
      <c r="H8" s="81">
        <v>0.01</v>
      </c>
      <c r="I8" s="81">
        <v>2.4500000000000002</v>
      </c>
      <c r="J8" s="81">
        <v>0</v>
      </c>
      <c r="K8" s="81">
        <v>8.5</v>
      </c>
      <c r="L8" s="81">
        <v>15</v>
      </c>
      <c r="M8" s="81">
        <v>7</v>
      </c>
      <c r="N8" s="81">
        <v>0.25</v>
      </c>
      <c r="O8" s="44"/>
      <c r="P8" s="156"/>
      <c r="Q8" s="27"/>
      <c r="R8" s="27"/>
      <c r="S8" s="27"/>
      <c r="T8" s="27"/>
      <c r="U8" s="159"/>
      <c r="V8" s="159"/>
      <c r="W8" s="159"/>
      <c r="X8" s="159"/>
      <c r="Y8" s="159"/>
      <c r="Z8" s="159"/>
      <c r="AA8" s="159"/>
      <c r="AB8" s="5"/>
    </row>
    <row r="9" spans="1:40" ht="16.5" customHeight="1" x14ac:dyDescent="0.25">
      <c r="A9" s="7"/>
      <c r="B9" s="83" t="s">
        <v>23</v>
      </c>
      <c r="C9" s="79">
        <v>50</v>
      </c>
      <c r="D9" s="80">
        <v>2.0299999999999998</v>
      </c>
      <c r="E9" s="80">
        <v>0.25</v>
      </c>
      <c r="F9" s="80">
        <v>20.6</v>
      </c>
      <c r="G9" s="80">
        <v>110</v>
      </c>
      <c r="H9" s="81">
        <v>0.12</v>
      </c>
      <c r="I9" s="81">
        <v>0.1</v>
      </c>
      <c r="J9" s="81">
        <v>0</v>
      </c>
      <c r="K9" s="81">
        <v>62.5</v>
      </c>
      <c r="L9" s="81">
        <v>32.5</v>
      </c>
      <c r="M9" s="81">
        <v>10.5</v>
      </c>
      <c r="N9" s="81">
        <v>0.9</v>
      </c>
      <c r="O9" s="157"/>
      <c r="P9" s="156"/>
      <c r="Q9" s="27"/>
      <c r="R9" s="27"/>
      <c r="S9" s="27"/>
      <c r="T9" s="27"/>
      <c r="U9" s="159"/>
      <c r="V9" s="159"/>
      <c r="W9" s="159"/>
      <c r="X9" s="159"/>
      <c r="Y9" s="159"/>
      <c r="Z9" s="159"/>
      <c r="AA9" s="159"/>
      <c r="AB9" s="5"/>
    </row>
    <row r="10" spans="1:40" ht="15.75" x14ac:dyDescent="0.25">
      <c r="A10" s="7"/>
      <c r="B10" s="86" t="s">
        <v>24</v>
      </c>
      <c r="C10" s="79">
        <v>540</v>
      </c>
      <c r="D10" s="87">
        <f t="shared" ref="D10:N10" si="0">SUM(D5:D9)</f>
        <v>14.84</v>
      </c>
      <c r="E10" s="87">
        <f t="shared" si="0"/>
        <v>13.8</v>
      </c>
      <c r="F10" s="87">
        <f t="shared" si="0"/>
        <v>73.080000000000013</v>
      </c>
      <c r="G10" s="87">
        <f t="shared" si="0"/>
        <v>497.75</v>
      </c>
      <c r="H10" s="87">
        <f t="shared" si="0"/>
        <v>0.25</v>
      </c>
      <c r="I10" s="88">
        <f t="shared" si="0"/>
        <v>8.43</v>
      </c>
      <c r="J10" s="87">
        <f t="shared" si="0"/>
        <v>132.5</v>
      </c>
      <c r="K10" s="87">
        <f t="shared" si="0"/>
        <v>207.6</v>
      </c>
      <c r="L10" s="87">
        <f t="shared" si="0"/>
        <v>250.60000000000002</v>
      </c>
      <c r="M10" s="87">
        <f t="shared" si="0"/>
        <v>56.499999999999993</v>
      </c>
      <c r="N10" s="89">
        <f t="shared" si="0"/>
        <v>2.93</v>
      </c>
      <c r="O10" s="160"/>
      <c r="P10" s="156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5"/>
    </row>
    <row r="11" spans="1:40" ht="15.75" x14ac:dyDescent="0.25">
      <c r="A11" s="7"/>
      <c r="B11" s="77"/>
      <c r="C11" s="90"/>
      <c r="D11" s="91">
        <v>19.260000000000002</v>
      </c>
      <c r="E11" s="91">
        <v>19.75</v>
      </c>
      <c r="F11" s="91">
        <v>74.080000000000013</v>
      </c>
      <c r="G11" s="91">
        <v>571.75</v>
      </c>
      <c r="H11" s="92">
        <v>0.255</v>
      </c>
      <c r="I11" s="92">
        <v>11.799999999999999</v>
      </c>
      <c r="J11" s="92">
        <v>171.5</v>
      </c>
      <c r="K11" s="92">
        <v>241.1</v>
      </c>
      <c r="L11" s="93">
        <v>270.60000000000002</v>
      </c>
      <c r="M11" s="94">
        <v>61.999999999999993</v>
      </c>
      <c r="N11" s="95">
        <v>2.98</v>
      </c>
      <c r="O11" s="5"/>
      <c r="P11" s="17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5"/>
    </row>
    <row r="12" spans="1:40" ht="15.75" x14ac:dyDescent="0.25">
      <c r="A12" s="7"/>
      <c r="B12" s="96" t="s">
        <v>25</v>
      </c>
      <c r="C12" s="79"/>
      <c r="D12" s="80"/>
      <c r="E12" s="80"/>
      <c r="F12" s="80"/>
      <c r="G12" s="80"/>
      <c r="H12" s="80"/>
      <c r="I12" s="80"/>
      <c r="J12" s="80"/>
      <c r="K12" s="80"/>
      <c r="L12" s="79"/>
      <c r="M12" s="97"/>
      <c r="N12" s="98"/>
      <c r="O12" s="161"/>
      <c r="P12" s="156"/>
      <c r="Q12" s="27"/>
      <c r="R12" s="27"/>
      <c r="S12" s="27"/>
      <c r="T12" s="27"/>
      <c r="U12" s="27"/>
      <c r="V12" s="27"/>
      <c r="W12" s="27"/>
      <c r="X12" s="27"/>
      <c r="Y12" s="156"/>
      <c r="Z12" s="162"/>
      <c r="AA12" s="163"/>
      <c r="AB12" s="5"/>
    </row>
    <row r="13" spans="1:40" ht="15.75" customHeight="1" x14ac:dyDescent="0.25">
      <c r="A13" s="7">
        <v>29</v>
      </c>
      <c r="B13" s="76" t="s">
        <v>26</v>
      </c>
      <c r="C13" s="75">
        <v>60</v>
      </c>
      <c r="D13" s="80">
        <v>0.66</v>
      </c>
      <c r="E13" s="80">
        <v>3.63</v>
      </c>
      <c r="F13" s="80">
        <v>5.27</v>
      </c>
      <c r="G13" s="80">
        <v>49.34</v>
      </c>
      <c r="H13" s="81">
        <v>0.09</v>
      </c>
      <c r="I13" s="81">
        <v>3.26</v>
      </c>
      <c r="J13" s="81">
        <v>25.32</v>
      </c>
      <c r="K13" s="81">
        <v>26.68</v>
      </c>
      <c r="L13" s="81">
        <v>41.85</v>
      </c>
      <c r="M13" s="81">
        <v>14.09</v>
      </c>
      <c r="N13" s="81">
        <v>1.48</v>
      </c>
      <c r="O13" s="1"/>
      <c r="P13" s="164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5"/>
    </row>
    <row r="14" spans="1:40" ht="16.149999999999999" customHeight="1" x14ac:dyDescent="0.25">
      <c r="A14" s="7">
        <v>112</v>
      </c>
      <c r="B14" s="99" t="s">
        <v>27</v>
      </c>
      <c r="C14" s="79" t="s">
        <v>28</v>
      </c>
      <c r="D14" s="80">
        <v>4.0999999999999996</v>
      </c>
      <c r="E14" s="80">
        <v>4.22</v>
      </c>
      <c r="F14" s="80">
        <v>13.55</v>
      </c>
      <c r="G14" s="80">
        <v>107.2</v>
      </c>
      <c r="H14" s="81">
        <v>0.03</v>
      </c>
      <c r="I14" s="81">
        <v>3.08</v>
      </c>
      <c r="J14" s="81">
        <v>44.55</v>
      </c>
      <c r="K14" s="81">
        <v>84.5</v>
      </c>
      <c r="L14" s="81">
        <v>97.73</v>
      </c>
      <c r="M14" s="81">
        <v>5.8</v>
      </c>
      <c r="N14" s="81">
        <v>0.25</v>
      </c>
      <c r="O14" s="165"/>
      <c r="P14" s="156"/>
      <c r="Q14" s="27"/>
      <c r="R14" s="27"/>
      <c r="S14" s="27"/>
      <c r="T14" s="27"/>
      <c r="U14" s="159"/>
      <c r="V14" s="159"/>
      <c r="W14" s="159"/>
      <c r="X14" s="159"/>
      <c r="Y14" s="159"/>
      <c r="Z14" s="159"/>
      <c r="AA14" s="159"/>
      <c r="AB14" s="5"/>
    </row>
    <row r="15" spans="1:40" ht="16.5" customHeight="1" x14ac:dyDescent="0.25">
      <c r="A15" s="7">
        <v>294</v>
      </c>
      <c r="B15" s="76" t="s">
        <v>29</v>
      </c>
      <c r="C15" s="84">
        <v>100</v>
      </c>
      <c r="D15" s="80">
        <v>10.1</v>
      </c>
      <c r="E15" s="80">
        <v>13.1</v>
      </c>
      <c r="F15" s="80">
        <v>2.4500000000000002</v>
      </c>
      <c r="G15" s="80">
        <v>97.95</v>
      </c>
      <c r="H15" s="80">
        <v>0</v>
      </c>
      <c r="I15" s="80">
        <v>2.09</v>
      </c>
      <c r="J15" s="80">
        <v>149.4</v>
      </c>
      <c r="K15" s="80">
        <v>106.98</v>
      </c>
      <c r="L15" s="100">
        <v>106.93</v>
      </c>
      <c r="M15" s="80">
        <v>14.04</v>
      </c>
      <c r="N15" s="80">
        <v>0.5</v>
      </c>
      <c r="O15" s="1"/>
      <c r="P15" s="158"/>
      <c r="Q15" s="27"/>
      <c r="R15" s="27"/>
      <c r="S15" s="27"/>
      <c r="T15" s="27"/>
      <c r="U15" s="27"/>
      <c r="V15" s="27"/>
      <c r="W15" s="27"/>
      <c r="X15" s="27"/>
      <c r="Y15" s="29"/>
      <c r="Z15" s="27"/>
      <c r="AA15" s="27"/>
      <c r="AB15" s="5"/>
    </row>
    <row r="16" spans="1:40" ht="15.75" x14ac:dyDescent="0.25">
      <c r="A16" s="7">
        <v>309</v>
      </c>
      <c r="B16" s="83" t="s">
        <v>30</v>
      </c>
      <c r="C16" s="79">
        <v>150</v>
      </c>
      <c r="D16" s="100">
        <v>5.5</v>
      </c>
      <c r="E16" s="100">
        <v>4.5</v>
      </c>
      <c r="F16" s="100">
        <v>26.4</v>
      </c>
      <c r="G16" s="100">
        <v>168.45</v>
      </c>
      <c r="H16" s="81">
        <v>0.03</v>
      </c>
      <c r="I16" s="81">
        <v>0</v>
      </c>
      <c r="J16" s="81">
        <v>24.98</v>
      </c>
      <c r="K16" s="81">
        <v>27.45</v>
      </c>
      <c r="L16" s="81">
        <v>56.994</v>
      </c>
      <c r="M16" s="81">
        <v>21.38</v>
      </c>
      <c r="N16" s="81">
        <v>0.45</v>
      </c>
      <c r="O16" s="157"/>
      <c r="P16" s="156"/>
      <c r="Q16" s="27"/>
      <c r="R16" s="27"/>
      <c r="S16" s="27"/>
      <c r="T16" s="27"/>
      <c r="U16" s="159"/>
      <c r="V16" s="159"/>
      <c r="W16" s="159"/>
      <c r="X16" s="159"/>
      <c r="Y16" s="159"/>
      <c r="Z16" s="159"/>
      <c r="AA16" s="159"/>
      <c r="AB16" s="5"/>
    </row>
    <row r="17" spans="1:28" ht="15.75" x14ac:dyDescent="0.25">
      <c r="A17" s="7">
        <v>342</v>
      </c>
      <c r="B17" s="76" t="s">
        <v>31</v>
      </c>
      <c r="C17" s="79">
        <v>200</v>
      </c>
      <c r="D17" s="80">
        <v>0.16</v>
      </c>
      <c r="E17" s="80">
        <v>0.16</v>
      </c>
      <c r="F17" s="80">
        <v>27.88</v>
      </c>
      <c r="G17" s="80">
        <f>573/5</f>
        <v>114.6</v>
      </c>
      <c r="H17" s="80">
        <v>0.12</v>
      </c>
      <c r="I17" s="80">
        <v>12.38</v>
      </c>
      <c r="J17" s="80">
        <v>0</v>
      </c>
      <c r="K17" s="80">
        <f>70.9/5</f>
        <v>14.180000000000001</v>
      </c>
      <c r="L17" s="100">
        <f>22/5</f>
        <v>4.4000000000000004</v>
      </c>
      <c r="M17" s="80">
        <f>25.7/5</f>
        <v>5.14</v>
      </c>
      <c r="N17" s="80">
        <v>0.25</v>
      </c>
      <c r="O17" s="1"/>
      <c r="P17" s="156"/>
      <c r="Q17" s="27"/>
      <c r="R17" s="27"/>
      <c r="S17" s="27"/>
      <c r="T17" s="27"/>
      <c r="U17" s="27"/>
      <c r="V17" s="27"/>
      <c r="W17" s="27"/>
      <c r="X17" s="27"/>
      <c r="Y17" s="29"/>
      <c r="Z17" s="27"/>
      <c r="AA17" s="27"/>
      <c r="AB17" s="5"/>
    </row>
    <row r="18" spans="1:28" ht="15.75" x14ac:dyDescent="0.25">
      <c r="A18" s="7"/>
      <c r="B18" s="76" t="s">
        <v>32</v>
      </c>
      <c r="C18" s="79">
        <v>50</v>
      </c>
      <c r="D18" s="80">
        <v>2.2000000000000002</v>
      </c>
      <c r="E18" s="80">
        <v>0.27</v>
      </c>
      <c r="F18" s="80">
        <v>20.55</v>
      </c>
      <c r="G18" s="80">
        <v>108</v>
      </c>
      <c r="H18" s="81">
        <v>0.1</v>
      </c>
      <c r="I18" s="81">
        <v>0.12</v>
      </c>
      <c r="J18" s="81">
        <v>0</v>
      </c>
      <c r="K18" s="81">
        <v>53.5</v>
      </c>
      <c r="L18" s="81">
        <v>33.799999999999997</v>
      </c>
      <c r="M18" s="81">
        <v>11.5</v>
      </c>
      <c r="N18" s="81">
        <v>0.4</v>
      </c>
      <c r="O18" s="1"/>
      <c r="P18" s="156"/>
      <c r="Q18" s="27"/>
      <c r="R18" s="27"/>
      <c r="S18" s="27"/>
      <c r="T18" s="27"/>
      <c r="U18" s="159"/>
      <c r="V18" s="159"/>
      <c r="W18" s="159"/>
      <c r="X18" s="159"/>
      <c r="Y18" s="159"/>
      <c r="Z18" s="159"/>
      <c r="AA18" s="159"/>
      <c r="AB18" s="5"/>
    </row>
    <row r="19" spans="1:28" ht="15.75" x14ac:dyDescent="0.25">
      <c r="A19" s="7"/>
      <c r="B19" s="83" t="s">
        <v>23</v>
      </c>
      <c r="C19" s="79">
        <v>50</v>
      </c>
      <c r="D19" s="80">
        <v>2.0299999999999998</v>
      </c>
      <c r="E19" s="80">
        <v>0.25</v>
      </c>
      <c r="F19" s="80">
        <v>20.6</v>
      </c>
      <c r="G19" s="80">
        <v>110</v>
      </c>
      <c r="H19" s="81">
        <v>0.12</v>
      </c>
      <c r="I19" s="81">
        <v>0.1</v>
      </c>
      <c r="J19" s="81">
        <v>0</v>
      </c>
      <c r="K19" s="81">
        <v>62.5</v>
      </c>
      <c r="L19" s="81">
        <v>32.5</v>
      </c>
      <c r="M19" s="81">
        <v>10.5</v>
      </c>
      <c r="N19" s="81">
        <v>0.9</v>
      </c>
      <c r="O19" s="157"/>
      <c r="P19" s="156"/>
      <c r="Q19" s="27"/>
      <c r="R19" s="27"/>
      <c r="S19" s="27"/>
      <c r="T19" s="27"/>
      <c r="U19" s="159"/>
      <c r="V19" s="159"/>
      <c r="W19" s="159"/>
      <c r="X19" s="159"/>
      <c r="Y19" s="159"/>
      <c r="Z19" s="159"/>
      <c r="AA19" s="159"/>
      <c r="AB19" s="5"/>
    </row>
    <row r="20" spans="1:28" ht="15.75" x14ac:dyDescent="0.25">
      <c r="A20" s="7"/>
      <c r="B20" s="86" t="s">
        <v>24</v>
      </c>
      <c r="C20" s="88">
        <v>835</v>
      </c>
      <c r="D20" s="87">
        <f>SUM(D13:D19)</f>
        <v>24.75</v>
      </c>
      <c r="E20" s="87">
        <f>SUM(E13:E19)</f>
        <v>26.13</v>
      </c>
      <c r="F20" s="87">
        <f>SUM(F13:F19)</f>
        <v>116.69999999999999</v>
      </c>
      <c r="G20" s="87">
        <f>SUM(G13:G19)</f>
        <v>755.54</v>
      </c>
      <c r="H20" s="87">
        <f>SUM(H13:H19)</f>
        <v>0.49</v>
      </c>
      <c r="I20" s="89">
        <f t="shared" ref="I20:N20" si="1">SUM(I13:I19)</f>
        <v>21.030000000000005</v>
      </c>
      <c r="J20" s="87">
        <f t="shared" si="1"/>
        <v>244.25</v>
      </c>
      <c r="K20" s="87">
        <f t="shared" si="1"/>
        <v>375.79</v>
      </c>
      <c r="L20" s="87">
        <f t="shared" si="1"/>
        <v>374.20400000000001</v>
      </c>
      <c r="M20" s="87">
        <f t="shared" si="1"/>
        <v>82.45</v>
      </c>
      <c r="N20" s="89">
        <f t="shared" si="1"/>
        <v>4.2300000000000004</v>
      </c>
      <c r="O20" s="160"/>
      <c r="P20" s="15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5"/>
    </row>
    <row r="21" spans="1:28" ht="15.75" x14ac:dyDescent="0.25">
      <c r="A21" s="7"/>
      <c r="B21" s="77"/>
      <c r="C21" s="90"/>
      <c r="D21" s="91">
        <v>24.75</v>
      </c>
      <c r="E21" s="91">
        <v>26.13</v>
      </c>
      <c r="F21" s="91">
        <v>116.69999999999999</v>
      </c>
      <c r="G21" s="91">
        <v>755.54</v>
      </c>
      <c r="H21" s="92">
        <v>0.49</v>
      </c>
      <c r="I21" s="92">
        <v>21.030000000000005</v>
      </c>
      <c r="J21" s="92">
        <v>244.25</v>
      </c>
      <c r="K21" s="92">
        <v>375.79</v>
      </c>
      <c r="L21" s="93">
        <v>374.20400000000001</v>
      </c>
      <c r="M21" s="94">
        <v>82.45</v>
      </c>
      <c r="N21" s="92">
        <v>4.2300000000000004</v>
      </c>
      <c r="O21" s="5"/>
      <c r="P21" s="17"/>
      <c r="Q21" s="5"/>
      <c r="R21" s="5"/>
      <c r="S21" s="5"/>
      <c r="T21" s="5"/>
      <c r="U21" s="1"/>
      <c r="V21" s="1"/>
      <c r="W21" s="1"/>
      <c r="X21" s="1"/>
      <c r="Y21" s="164"/>
      <c r="Z21" s="2"/>
      <c r="AA21" s="1"/>
      <c r="AB21" s="5"/>
    </row>
    <row r="22" spans="1:28" ht="15.75" x14ac:dyDescent="0.25">
      <c r="A22" s="7"/>
      <c r="B22" s="96" t="s">
        <v>33</v>
      </c>
      <c r="C22" s="79"/>
      <c r="D22" s="80"/>
      <c r="E22" s="80"/>
      <c r="F22" s="80"/>
      <c r="G22" s="80"/>
      <c r="H22" s="80"/>
      <c r="I22" s="80"/>
      <c r="J22" s="80"/>
      <c r="K22" s="80"/>
      <c r="L22" s="79"/>
      <c r="M22" s="97"/>
      <c r="N22" s="80"/>
      <c r="O22" s="161"/>
      <c r="P22" s="156"/>
      <c r="Q22" s="27"/>
      <c r="R22" s="27"/>
      <c r="S22" s="27"/>
      <c r="T22" s="27"/>
      <c r="U22" s="27"/>
      <c r="V22" s="27"/>
      <c r="W22" s="27"/>
      <c r="X22" s="27"/>
      <c r="Y22" s="156"/>
      <c r="Z22" s="162"/>
      <c r="AA22" s="27"/>
      <c r="AB22" s="5"/>
    </row>
    <row r="23" spans="1:28" ht="15.75" x14ac:dyDescent="0.25">
      <c r="A23" s="7"/>
      <c r="B23" s="76" t="s">
        <v>53</v>
      </c>
      <c r="C23" s="79">
        <v>50</v>
      </c>
      <c r="D23" s="80">
        <v>10.199999999999999</v>
      </c>
      <c r="E23" s="80">
        <v>10.5</v>
      </c>
      <c r="F23" s="80">
        <v>4.2</v>
      </c>
      <c r="G23" s="80">
        <v>175</v>
      </c>
      <c r="H23" s="80">
        <v>0.16</v>
      </c>
      <c r="I23" s="80">
        <v>0.3</v>
      </c>
      <c r="J23" s="80">
        <v>96</v>
      </c>
      <c r="K23" s="80">
        <v>109.3</v>
      </c>
      <c r="L23" s="80">
        <v>139.19999999999999</v>
      </c>
      <c r="M23" s="80">
        <v>22.6</v>
      </c>
      <c r="N23" s="80">
        <v>0.79</v>
      </c>
      <c r="O23" s="1"/>
      <c r="P23" s="156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5"/>
    </row>
    <row r="24" spans="1:28" ht="15.75" x14ac:dyDescent="0.25">
      <c r="A24" s="7"/>
      <c r="B24" s="76" t="s">
        <v>34</v>
      </c>
      <c r="C24" s="79">
        <v>200</v>
      </c>
      <c r="D24" s="80">
        <v>0</v>
      </c>
      <c r="E24" s="80">
        <v>0</v>
      </c>
      <c r="F24" s="80">
        <v>31.8</v>
      </c>
      <c r="G24" s="80">
        <v>128</v>
      </c>
      <c r="H24" s="80">
        <v>0.02</v>
      </c>
      <c r="I24" s="80">
        <v>4</v>
      </c>
      <c r="J24" s="80">
        <v>0</v>
      </c>
      <c r="K24" s="80">
        <v>38</v>
      </c>
      <c r="L24" s="100">
        <v>14</v>
      </c>
      <c r="M24" s="80">
        <v>8</v>
      </c>
      <c r="N24" s="80">
        <v>0.4</v>
      </c>
      <c r="O24" s="1"/>
      <c r="P24" s="156"/>
      <c r="Q24" s="27"/>
      <c r="R24" s="27"/>
      <c r="S24" s="27"/>
      <c r="T24" s="27"/>
      <c r="U24" s="27"/>
      <c r="V24" s="27"/>
      <c r="W24" s="27"/>
      <c r="X24" s="27"/>
      <c r="Y24" s="29"/>
      <c r="Z24" s="27"/>
      <c r="AA24" s="27"/>
      <c r="AB24" s="5"/>
    </row>
    <row r="25" spans="1:28" ht="15.75" x14ac:dyDescent="0.25">
      <c r="A25" s="7"/>
      <c r="B25" s="83" t="s">
        <v>35</v>
      </c>
      <c r="C25" s="79">
        <v>100</v>
      </c>
      <c r="D25" s="80">
        <v>0.4</v>
      </c>
      <c r="E25" s="80">
        <v>0.4</v>
      </c>
      <c r="F25" s="80">
        <v>9.8000000000000007</v>
      </c>
      <c r="G25" s="80">
        <v>47</v>
      </c>
      <c r="H25" s="81">
        <v>0</v>
      </c>
      <c r="I25" s="81">
        <v>4.5999999999999996</v>
      </c>
      <c r="J25" s="81">
        <v>3</v>
      </c>
      <c r="K25" s="81">
        <v>6</v>
      </c>
      <c r="L25" s="81">
        <v>11</v>
      </c>
      <c r="M25" s="81">
        <v>5</v>
      </c>
      <c r="N25" s="81">
        <v>0.5</v>
      </c>
      <c r="O25" s="157"/>
      <c r="P25" s="156"/>
      <c r="Q25" s="27"/>
      <c r="R25" s="27"/>
      <c r="S25" s="27"/>
      <c r="T25" s="27"/>
      <c r="U25" s="159"/>
      <c r="V25" s="159"/>
      <c r="W25" s="159"/>
      <c r="X25" s="159"/>
      <c r="Y25" s="159"/>
      <c r="Z25" s="159"/>
      <c r="AA25" s="159"/>
      <c r="AB25" s="5"/>
    </row>
    <row r="26" spans="1:28" ht="15.75" x14ac:dyDescent="0.25">
      <c r="A26" s="7"/>
      <c r="B26" s="86" t="s">
        <v>24</v>
      </c>
      <c r="C26" s="75">
        <v>350</v>
      </c>
      <c r="D26" s="87">
        <f t="shared" ref="D26:N26" si="2">SUM(D23:D25)</f>
        <v>10.6</v>
      </c>
      <c r="E26" s="87">
        <f t="shared" si="2"/>
        <v>10.9</v>
      </c>
      <c r="F26" s="87">
        <f t="shared" si="2"/>
        <v>45.8</v>
      </c>
      <c r="G26" s="87">
        <f t="shared" si="2"/>
        <v>350</v>
      </c>
      <c r="H26" s="87">
        <f t="shared" si="2"/>
        <v>0.18</v>
      </c>
      <c r="I26" s="87">
        <f t="shared" si="2"/>
        <v>8.8999999999999986</v>
      </c>
      <c r="J26" s="87">
        <f t="shared" si="2"/>
        <v>99</v>
      </c>
      <c r="K26" s="87">
        <f t="shared" si="2"/>
        <v>153.30000000000001</v>
      </c>
      <c r="L26" s="87">
        <f t="shared" si="2"/>
        <v>164.2</v>
      </c>
      <c r="M26" s="87">
        <f t="shared" si="2"/>
        <v>35.6</v>
      </c>
      <c r="N26" s="87">
        <f t="shared" si="2"/>
        <v>1.69</v>
      </c>
      <c r="O26" s="160"/>
      <c r="P26" s="156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5"/>
    </row>
    <row r="27" spans="1:28" ht="15.75" x14ac:dyDescent="0.25">
      <c r="A27" s="7"/>
      <c r="B27" s="76"/>
      <c r="C27" s="75"/>
      <c r="D27" s="101">
        <f t="shared" ref="D27:M27" si="3">D26+D20+D10</f>
        <v>50.19</v>
      </c>
      <c r="E27" s="101">
        <f t="shared" si="3"/>
        <v>50.83</v>
      </c>
      <c r="F27" s="101">
        <f t="shared" si="3"/>
        <v>235.58</v>
      </c>
      <c r="G27" s="101">
        <f t="shared" si="3"/>
        <v>1603.29</v>
      </c>
      <c r="H27" s="102">
        <f t="shared" si="3"/>
        <v>0.91999999999999993</v>
      </c>
      <c r="I27" s="101">
        <f t="shared" si="3"/>
        <v>38.36</v>
      </c>
      <c r="J27" s="101">
        <f t="shared" si="3"/>
        <v>475.75</v>
      </c>
      <c r="K27" s="101">
        <f t="shared" si="3"/>
        <v>736.69</v>
      </c>
      <c r="L27" s="101">
        <f t="shared" si="3"/>
        <v>789.00400000000002</v>
      </c>
      <c r="M27" s="101">
        <f t="shared" si="3"/>
        <v>174.55</v>
      </c>
      <c r="N27" s="101">
        <f>N26+N20+N10</f>
        <v>8.85</v>
      </c>
      <c r="O27" s="1"/>
      <c r="P27" s="164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5"/>
    </row>
    <row r="28" spans="1:28" ht="18.75" customHeight="1" x14ac:dyDescent="0.2">
      <c r="A28" s="4"/>
      <c r="B28" s="103"/>
      <c r="C28" s="104"/>
      <c r="D28" s="104">
        <v>10.6</v>
      </c>
      <c r="E28" s="104">
        <v>10.9</v>
      </c>
      <c r="F28" s="104">
        <v>45.8</v>
      </c>
      <c r="G28" s="104">
        <v>350</v>
      </c>
      <c r="H28" s="104">
        <v>0.18</v>
      </c>
      <c r="I28" s="104">
        <v>8.8999999999999986</v>
      </c>
      <c r="J28" s="104">
        <v>99</v>
      </c>
      <c r="K28" s="104">
        <v>153.30000000000001</v>
      </c>
      <c r="L28" s="104">
        <v>164.2</v>
      </c>
      <c r="M28" s="104">
        <v>35.6</v>
      </c>
      <c r="N28" s="104">
        <v>1.69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25.5" customHeight="1" x14ac:dyDescent="0.2">
      <c r="A29" s="4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50.25" customHeight="1" x14ac:dyDescent="0.25">
      <c r="A30" s="7"/>
      <c r="B30" s="71" t="s">
        <v>36</v>
      </c>
      <c r="C30" s="185" t="s">
        <v>1</v>
      </c>
      <c r="D30" s="186"/>
      <c r="E30" s="186"/>
      <c r="F30" s="187"/>
      <c r="G30" s="72" t="s">
        <v>2</v>
      </c>
      <c r="H30" s="188" t="s">
        <v>3</v>
      </c>
      <c r="I30" s="188"/>
      <c r="J30" s="188"/>
      <c r="K30" s="188" t="s">
        <v>4</v>
      </c>
      <c r="L30" s="188"/>
      <c r="M30" s="188"/>
      <c r="N30" s="188"/>
      <c r="O30" s="152"/>
      <c r="P30" s="153"/>
      <c r="Q30" s="153"/>
      <c r="R30" s="153"/>
      <c r="S30" s="153"/>
      <c r="T30" s="154"/>
      <c r="U30" s="153"/>
      <c r="V30" s="153"/>
      <c r="W30" s="153"/>
      <c r="X30" s="153"/>
      <c r="Y30" s="153"/>
      <c r="Z30" s="153"/>
      <c r="AA30" s="153"/>
      <c r="AB30" s="5"/>
    </row>
    <row r="31" spans="1:28" ht="25.5" x14ac:dyDescent="0.25">
      <c r="A31" s="7"/>
      <c r="B31" s="73" t="s">
        <v>5</v>
      </c>
      <c r="C31" s="73" t="s">
        <v>6</v>
      </c>
      <c r="D31" s="73" t="s">
        <v>7</v>
      </c>
      <c r="E31" s="73" t="s">
        <v>8</v>
      </c>
      <c r="F31" s="73" t="s">
        <v>9</v>
      </c>
      <c r="G31" s="73" t="s">
        <v>10</v>
      </c>
      <c r="H31" s="72" t="s">
        <v>11</v>
      </c>
      <c r="I31" s="72" t="s">
        <v>12</v>
      </c>
      <c r="J31" s="72" t="s">
        <v>13</v>
      </c>
      <c r="K31" s="72" t="s">
        <v>14</v>
      </c>
      <c r="L31" s="72" t="s">
        <v>15</v>
      </c>
      <c r="M31" s="72" t="s">
        <v>16</v>
      </c>
      <c r="N31" s="72" t="s">
        <v>17</v>
      </c>
      <c r="O31" s="39"/>
      <c r="P31" s="39"/>
      <c r="Q31" s="39"/>
      <c r="R31" s="39"/>
      <c r="S31" s="39"/>
      <c r="T31" s="39"/>
      <c r="U31" s="154"/>
      <c r="V31" s="154"/>
      <c r="W31" s="154"/>
      <c r="X31" s="154"/>
      <c r="Y31" s="154"/>
      <c r="Z31" s="154"/>
      <c r="AA31" s="154"/>
      <c r="AB31" s="5"/>
    </row>
    <row r="32" spans="1:28" ht="15.75" x14ac:dyDescent="0.25">
      <c r="A32" s="7"/>
      <c r="B32" s="74" t="s">
        <v>18</v>
      </c>
      <c r="C32" s="75"/>
      <c r="D32" s="76"/>
      <c r="E32" s="76"/>
      <c r="F32" s="76"/>
      <c r="G32" s="76"/>
      <c r="H32" s="77"/>
      <c r="I32" s="77"/>
      <c r="J32" s="77"/>
      <c r="K32" s="77"/>
      <c r="L32" s="77"/>
      <c r="M32" s="77"/>
      <c r="N32" s="77"/>
      <c r="O32" s="155"/>
      <c r="P32" s="1"/>
      <c r="Q32" s="1"/>
      <c r="R32" s="1"/>
      <c r="S32" s="1"/>
      <c r="T32" s="1"/>
      <c r="U32" s="5"/>
      <c r="V32" s="5"/>
      <c r="W32" s="5"/>
      <c r="X32" s="5"/>
      <c r="Y32" s="5"/>
      <c r="Z32" s="5"/>
      <c r="AA32" s="5"/>
      <c r="AB32" s="5"/>
    </row>
    <row r="33" spans="1:28" ht="15.75" x14ac:dyDescent="0.25">
      <c r="A33" s="7">
        <v>279</v>
      </c>
      <c r="B33" s="76" t="s">
        <v>37</v>
      </c>
      <c r="C33" s="105" t="s">
        <v>38</v>
      </c>
      <c r="D33" s="80">
        <v>12.17</v>
      </c>
      <c r="E33" s="80">
        <v>11.25</v>
      </c>
      <c r="F33" s="80">
        <v>13.42</v>
      </c>
      <c r="G33" s="80">
        <v>271.05</v>
      </c>
      <c r="H33" s="81">
        <v>0.06</v>
      </c>
      <c r="I33" s="81">
        <v>5.79</v>
      </c>
      <c r="J33" s="81">
        <v>94.92</v>
      </c>
      <c r="K33" s="81">
        <v>171.17</v>
      </c>
      <c r="L33" s="81">
        <v>70</v>
      </c>
      <c r="M33" s="81">
        <v>34.83</v>
      </c>
      <c r="N33" s="81">
        <v>1.24</v>
      </c>
      <c r="O33" s="1"/>
      <c r="P33" s="158"/>
      <c r="Q33" s="27"/>
      <c r="R33" s="27"/>
      <c r="S33" s="27"/>
      <c r="T33" s="27"/>
      <c r="U33" s="159"/>
      <c r="V33" s="159"/>
      <c r="W33" s="159"/>
      <c r="X33" s="159"/>
      <c r="Y33" s="159"/>
      <c r="Z33" s="159"/>
      <c r="AA33" s="159"/>
      <c r="AB33" s="5"/>
    </row>
    <row r="34" spans="1:28" ht="15.75" x14ac:dyDescent="0.25">
      <c r="A34" s="7">
        <v>302</v>
      </c>
      <c r="B34" s="76" t="s">
        <v>39</v>
      </c>
      <c r="C34" s="84">
        <v>150</v>
      </c>
      <c r="D34" s="80">
        <v>4.5999999999999996</v>
      </c>
      <c r="E34" s="80">
        <v>7.61</v>
      </c>
      <c r="F34" s="80">
        <v>30.64</v>
      </c>
      <c r="G34" s="80">
        <v>136.54</v>
      </c>
      <c r="H34" s="81">
        <v>0.11</v>
      </c>
      <c r="I34" s="81">
        <v>2.34</v>
      </c>
      <c r="J34" s="81">
        <v>74.3</v>
      </c>
      <c r="K34" s="81">
        <v>20.75</v>
      </c>
      <c r="L34" s="81">
        <v>89.85</v>
      </c>
      <c r="M34" s="81">
        <v>12.2</v>
      </c>
      <c r="N34" s="81">
        <v>0.5</v>
      </c>
      <c r="O34" s="1"/>
      <c r="P34" s="158"/>
      <c r="Q34" s="27"/>
      <c r="R34" s="27"/>
      <c r="S34" s="27"/>
      <c r="T34" s="27"/>
      <c r="U34" s="159"/>
      <c r="V34" s="159"/>
      <c r="W34" s="159"/>
      <c r="X34" s="159"/>
      <c r="Y34" s="159"/>
      <c r="Z34" s="159"/>
      <c r="AA34" s="159"/>
      <c r="AB34" s="5"/>
    </row>
    <row r="35" spans="1:28" ht="15.75" x14ac:dyDescent="0.25">
      <c r="A35" s="7">
        <v>377</v>
      </c>
      <c r="B35" s="83" t="s">
        <v>40</v>
      </c>
      <c r="C35" s="79" t="s">
        <v>41</v>
      </c>
      <c r="D35" s="80">
        <v>0.3</v>
      </c>
      <c r="E35" s="80">
        <v>0</v>
      </c>
      <c r="F35" s="80">
        <v>15.2</v>
      </c>
      <c r="G35" s="80">
        <v>65</v>
      </c>
      <c r="H35" s="81">
        <v>0</v>
      </c>
      <c r="I35" s="81">
        <v>3.83</v>
      </c>
      <c r="J35" s="81">
        <v>0</v>
      </c>
      <c r="K35" s="81">
        <v>14.2</v>
      </c>
      <c r="L35" s="81">
        <v>82.4</v>
      </c>
      <c r="M35" s="81">
        <v>1.5</v>
      </c>
      <c r="N35" s="81">
        <v>0.36</v>
      </c>
      <c r="O35" s="157"/>
      <c r="P35" s="156"/>
      <c r="Q35" s="27"/>
      <c r="R35" s="27"/>
      <c r="S35" s="27"/>
      <c r="T35" s="27"/>
      <c r="U35" s="159"/>
      <c r="V35" s="159"/>
      <c r="W35" s="159"/>
      <c r="X35" s="159"/>
      <c r="Y35" s="159"/>
      <c r="Z35" s="159"/>
      <c r="AA35" s="159"/>
      <c r="AB35" s="5"/>
    </row>
    <row r="36" spans="1:28" ht="15.75" x14ac:dyDescent="0.25">
      <c r="A36" s="7"/>
      <c r="B36" s="83" t="s">
        <v>23</v>
      </c>
      <c r="C36" s="79">
        <v>50</v>
      </c>
      <c r="D36" s="80">
        <v>2.0299999999999998</v>
      </c>
      <c r="E36" s="80">
        <v>0.25</v>
      </c>
      <c r="F36" s="80">
        <v>20.6</v>
      </c>
      <c r="G36" s="80">
        <v>110</v>
      </c>
      <c r="H36" s="81">
        <v>0.12</v>
      </c>
      <c r="I36" s="81">
        <v>0.1</v>
      </c>
      <c r="J36" s="81">
        <v>0</v>
      </c>
      <c r="K36" s="81">
        <v>62.5</v>
      </c>
      <c r="L36" s="81">
        <v>32.5</v>
      </c>
      <c r="M36" s="81">
        <v>10.5</v>
      </c>
      <c r="N36" s="81">
        <v>0.9</v>
      </c>
      <c r="O36" s="157"/>
      <c r="P36" s="156"/>
      <c r="Q36" s="27"/>
      <c r="R36" s="27"/>
      <c r="S36" s="27"/>
      <c r="T36" s="27"/>
      <c r="U36" s="159"/>
      <c r="V36" s="159"/>
      <c r="W36" s="159"/>
      <c r="X36" s="159"/>
      <c r="Y36" s="159"/>
      <c r="Z36" s="159"/>
      <c r="AA36" s="159"/>
      <c r="AB36" s="5"/>
    </row>
    <row r="37" spans="1:28" ht="15.75" x14ac:dyDescent="0.25">
      <c r="A37" s="7"/>
      <c r="B37" s="96" t="s">
        <v>24</v>
      </c>
      <c r="C37" s="79">
        <v>530</v>
      </c>
      <c r="D37" s="87">
        <f t="shared" ref="D37:N37" si="4">SUM(D33:D36)</f>
        <v>19.100000000000001</v>
      </c>
      <c r="E37" s="87">
        <f t="shared" si="4"/>
        <v>19.11</v>
      </c>
      <c r="F37" s="87">
        <f t="shared" si="4"/>
        <v>79.860000000000014</v>
      </c>
      <c r="G37" s="87">
        <f t="shared" si="4"/>
        <v>582.59</v>
      </c>
      <c r="H37" s="87">
        <f t="shared" si="4"/>
        <v>0.28999999999999998</v>
      </c>
      <c r="I37" s="87">
        <f t="shared" si="4"/>
        <v>12.059999999999999</v>
      </c>
      <c r="J37" s="87">
        <f t="shared" si="4"/>
        <v>169.22</v>
      </c>
      <c r="K37" s="87">
        <f t="shared" si="4"/>
        <v>268.62</v>
      </c>
      <c r="L37" s="87">
        <f t="shared" si="4"/>
        <v>274.75</v>
      </c>
      <c r="M37" s="87">
        <f t="shared" si="4"/>
        <v>59.03</v>
      </c>
      <c r="N37" s="87">
        <f t="shared" si="4"/>
        <v>3</v>
      </c>
      <c r="O37" s="161"/>
      <c r="P37" s="156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167"/>
      <c r="AB37" s="5"/>
    </row>
    <row r="38" spans="1:28" ht="15.75" x14ac:dyDescent="0.25">
      <c r="A38" s="7"/>
      <c r="B38" s="77"/>
      <c r="C38" s="90"/>
      <c r="D38" s="106">
        <v>19.100000000000001</v>
      </c>
      <c r="E38" s="106">
        <v>19.11</v>
      </c>
      <c r="F38" s="106">
        <v>79.860000000000014</v>
      </c>
      <c r="G38" s="106">
        <v>582.59</v>
      </c>
      <c r="H38" s="106">
        <v>0.28999999999999998</v>
      </c>
      <c r="I38" s="106">
        <v>12.059999999999999</v>
      </c>
      <c r="J38" s="106">
        <v>169.22</v>
      </c>
      <c r="K38" s="106">
        <v>268.62</v>
      </c>
      <c r="L38" s="93">
        <v>274.75</v>
      </c>
      <c r="M38" s="94">
        <v>59.03</v>
      </c>
      <c r="N38" s="107">
        <v>3</v>
      </c>
      <c r="O38" s="5"/>
      <c r="P38" s="17"/>
      <c r="Q38" s="27"/>
      <c r="R38" s="27"/>
      <c r="S38" s="27"/>
      <c r="T38" s="27"/>
      <c r="U38" s="27"/>
      <c r="V38" s="27"/>
      <c r="W38" s="27"/>
      <c r="X38" s="27"/>
      <c r="Y38" s="164"/>
      <c r="Z38" s="2"/>
      <c r="AA38" s="29"/>
      <c r="AB38" s="5"/>
    </row>
    <row r="39" spans="1:28" ht="15.75" x14ac:dyDescent="0.25">
      <c r="A39" s="7"/>
      <c r="B39" s="96" t="s">
        <v>25</v>
      </c>
      <c r="C39" s="79"/>
      <c r="D39" s="80"/>
      <c r="E39" s="80"/>
      <c r="F39" s="80"/>
      <c r="G39" s="80"/>
      <c r="H39" s="80"/>
      <c r="I39" s="80"/>
      <c r="J39" s="80"/>
      <c r="K39" s="80"/>
      <c r="L39" s="79"/>
      <c r="M39" s="97"/>
      <c r="N39" s="108"/>
      <c r="O39" s="161"/>
      <c r="P39" s="156"/>
      <c r="Q39" s="27"/>
      <c r="R39" s="27"/>
      <c r="S39" s="27"/>
      <c r="T39" s="27"/>
      <c r="U39" s="27"/>
      <c r="V39" s="27"/>
      <c r="W39" s="27"/>
      <c r="X39" s="27"/>
      <c r="Y39" s="156"/>
      <c r="Z39" s="162"/>
      <c r="AA39" s="168"/>
      <c r="AB39" s="5"/>
    </row>
    <row r="40" spans="1:28" ht="15.75" customHeight="1" x14ac:dyDescent="0.25">
      <c r="A40" s="7">
        <v>49</v>
      </c>
      <c r="B40" s="80" t="s">
        <v>42</v>
      </c>
      <c r="C40" s="84">
        <v>60</v>
      </c>
      <c r="D40" s="80">
        <v>1.56</v>
      </c>
      <c r="E40" s="80">
        <v>3.61</v>
      </c>
      <c r="F40" s="80">
        <v>5.28</v>
      </c>
      <c r="G40" s="80">
        <v>57.42</v>
      </c>
      <c r="H40" s="81">
        <v>0.1</v>
      </c>
      <c r="I40" s="81">
        <v>5.05</v>
      </c>
      <c r="J40" s="81">
        <v>55.13</v>
      </c>
      <c r="K40" s="81">
        <v>47.74</v>
      </c>
      <c r="L40" s="81">
        <v>31.84</v>
      </c>
      <c r="M40" s="81">
        <v>10.46</v>
      </c>
      <c r="N40" s="81">
        <v>1.48</v>
      </c>
      <c r="O40" s="27"/>
      <c r="P40" s="158"/>
      <c r="Q40" s="27"/>
      <c r="R40" s="27"/>
      <c r="S40" s="27"/>
      <c r="T40" s="27"/>
      <c r="U40" s="159"/>
      <c r="V40" s="159"/>
      <c r="W40" s="159"/>
      <c r="X40" s="159"/>
      <c r="Y40" s="159"/>
      <c r="Z40" s="159"/>
      <c r="AA40" s="159"/>
      <c r="AB40" s="5"/>
    </row>
    <row r="41" spans="1:28" ht="15.75" x14ac:dyDescent="0.25">
      <c r="A41" s="7">
        <v>96</v>
      </c>
      <c r="B41" s="99" t="s">
        <v>84</v>
      </c>
      <c r="C41" s="79" t="s">
        <v>28</v>
      </c>
      <c r="D41" s="80">
        <v>4.25</v>
      </c>
      <c r="E41" s="80">
        <v>3.78</v>
      </c>
      <c r="F41" s="80">
        <v>9.35</v>
      </c>
      <c r="G41" s="80">
        <v>123.65</v>
      </c>
      <c r="H41" s="81">
        <v>0.04</v>
      </c>
      <c r="I41" s="81">
        <v>4.3600000000000003</v>
      </c>
      <c r="J41" s="81">
        <v>69.62</v>
      </c>
      <c r="K41" s="81">
        <v>28.89</v>
      </c>
      <c r="L41" s="81">
        <v>23.46</v>
      </c>
      <c r="M41" s="81">
        <v>7.15</v>
      </c>
      <c r="N41" s="81">
        <v>0.06</v>
      </c>
      <c r="O41" s="165"/>
      <c r="P41" s="156"/>
      <c r="Q41" s="27"/>
      <c r="R41" s="27"/>
      <c r="S41" s="27"/>
      <c r="T41" s="27"/>
      <c r="U41" s="159"/>
      <c r="V41" s="159"/>
      <c r="W41" s="159"/>
      <c r="X41" s="159"/>
      <c r="Y41" s="159"/>
      <c r="Z41" s="159"/>
      <c r="AA41" s="159"/>
      <c r="AB41" s="5"/>
    </row>
    <row r="42" spans="1:28" ht="15.75" x14ac:dyDescent="0.25">
      <c r="A42" s="7" t="s">
        <v>87</v>
      </c>
      <c r="B42" s="109" t="s">
        <v>86</v>
      </c>
      <c r="C42" s="110">
        <v>100</v>
      </c>
      <c r="D42" s="80">
        <v>11.15</v>
      </c>
      <c r="E42" s="80">
        <v>12.09</v>
      </c>
      <c r="F42" s="80">
        <v>10.33</v>
      </c>
      <c r="G42" s="80">
        <v>72.2</v>
      </c>
      <c r="H42" s="81">
        <v>7.0000000000000007E-2</v>
      </c>
      <c r="I42" s="81">
        <v>1.65</v>
      </c>
      <c r="J42" s="81">
        <v>89</v>
      </c>
      <c r="K42" s="81">
        <v>74.16</v>
      </c>
      <c r="L42" s="81">
        <v>99.53</v>
      </c>
      <c r="M42" s="81">
        <v>19.37</v>
      </c>
      <c r="N42" s="81">
        <v>0.02</v>
      </c>
      <c r="O42" s="1"/>
      <c r="P42" s="158"/>
      <c r="Q42" s="27"/>
      <c r="R42" s="27"/>
      <c r="S42" s="27"/>
      <c r="T42" s="27"/>
      <c r="U42" s="159"/>
      <c r="V42" s="159"/>
      <c r="W42" s="159"/>
      <c r="X42" s="159"/>
      <c r="Y42" s="159"/>
      <c r="Z42" s="159"/>
      <c r="AA42" s="159"/>
      <c r="AB42" s="5"/>
    </row>
    <row r="43" spans="1:28" ht="15.75" x14ac:dyDescent="0.25">
      <c r="A43" s="7">
        <v>305</v>
      </c>
      <c r="B43" s="76" t="s">
        <v>44</v>
      </c>
      <c r="C43" s="79">
        <v>150</v>
      </c>
      <c r="D43" s="80">
        <f>24.26*0.15</f>
        <v>3.6390000000000002</v>
      </c>
      <c r="E43" s="80">
        <f>35.83*0.15</f>
        <v>5.3744999999999994</v>
      </c>
      <c r="F43" s="80">
        <v>30.67</v>
      </c>
      <c r="G43" s="80">
        <f>1333*0.15</f>
        <v>199.95</v>
      </c>
      <c r="H43" s="81">
        <v>0.04</v>
      </c>
      <c r="I43" s="81">
        <v>3</v>
      </c>
      <c r="J43" s="81">
        <v>0</v>
      </c>
      <c r="K43" s="81">
        <v>44.03</v>
      </c>
      <c r="L43" s="81">
        <v>101</v>
      </c>
      <c r="M43" s="81">
        <v>11.68</v>
      </c>
      <c r="N43" s="81">
        <v>0.86</v>
      </c>
      <c r="O43" s="1"/>
      <c r="P43" s="156"/>
      <c r="Q43" s="27"/>
      <c r="R43" s="27"/>
      <c r="S43" s="27"/>
      <c r="T43" s="27"/>
      <c r="U43" s="159"/>
      <c r="V43" s="159"/>
      <c r="W43" s="159"/>
      <c r="X43" s="159"/>
      <c r="Y43" s="159"/>
      <c r="Z43" s="159"/>
      <c r="AA43" s="159"/>
      <c r="AB43" s="5"/>
    </row>
    <row r="44" spans="1:28" ht="15.75" x14ac:dyDescent="0.25">
      <c r="A44" s="7">
        <v>349</v>
      </c>
      <c r="B44" s="76" t="s">
        <v>45</v>
      </c>
      <c r="C44" s="79">
        <v>200</v>
      </c>
      <c r="D44" s="80">
        <f>3.31/5</f>
        <v>0.66200000000000003</v>
      </c>
      <c r="E44" s="80">
        <f>0.45/5</f>
        <v>0.09</v>
      </c>
      <c r="F44" s="80">
        <v>22.01</v>
      </c>
      <c r="G44" s="100">
        <f>664/5</f>
        <v>132.80000000000001</v>
      </c>
      <c r="H44" s="81">
        <v>1.6E-2</v>
      </c>
      <c r="I44" s="81">
        <v>0.6</v>
      </c>
      <c r="J44" s="81">
        <v>0</v>
      </c>
      <c r="K44" s="81">
        <v>22.32</v>
      </c>
      <c r="L44" s="81">
        <v>31.91</v>
      </c>
      <c r="M44" s="81">
        <v>5.56</v>
      </c>
      <c r="N44" s="81">
        <v>0.48</v>
      </c>
      <c r="O44" s="1"/>
      <c r="P44" s="156"/>
      <c r="Q44" s="27"/>
      <c r="R44" s="27"/>
      <c r="S44" s="27"/>
      <c r="T44" s="29"/>
      <c r="U44" s="159"/>
      <c r="V44" s="159"/>
      <c r="W44" s="159"/>
      <c r="X44" s="159"/>
      <c r="Y44" s="159"/>
      <c r="Z44" s="159"/>
      <c r="AA44" s="159"/>
      <c r="AB44" s="5"/>
    </row>
    <row r="45" spans="1:28" ht="15.75" x14ac:dyDescent="0.25">
      <c r="A45" s="7"/>
      <c r="B45" s="83" t="s">
        <v>23</v>
      </c>
      <c r="C45" s="79">
        <v>50</v>
      </c>
      <c r="D45" s="80">
        <v>2.0299999999999998</v>
      </c>
      <c r="E45" s="80">
        <v>0.25</v>
      </c>
      <c r="F45" s="80">
        <v>20.6</v>
      </c>
      <c r="G45" s="80">
        <v>110</v>
      </c>
      <c r="H45" s="81">
        <v>0.12</v>
      </c>
      <c r="I45" s="81">
        <v>0.1</v>
      </c>
      <c r="J45" s="81">
        <v>0</v>
      </c>
      <c r="K45" s="81">
        <v>62.5</v>
      </c>
      <c r="L45" s="81">
        <v>32.5</v>
      </c>
      <c r="M45" s="81">
        <v>10.5</v>
      </c>
      <c r="N45" s="81">
        <v>0.9</v>
      </c>
      <c r="O45" s="157"/>
      <c r="P45" s="156"/>
      <c r="Q45" s="27"/>
      <c r="R45" s="27"/>
      <c r="S45" s="27"/>
      <c r="T45" s="27"/>
      <c r="U45" s="159"/>
      <c r="V45" s="159"/>
      <c r="W45" s="159"/>
      <c r="X45" s="159"/>
      <c r="Y45" s="159"/>
      <c r="Z45" s="159"/>
      <c r="AA45" s="159"/>
      <c r="AB45" s="5"/>
    </row>
    <row r="46" spans="1:28" ht="15.75" x14ac:dyDescent="0.25">
      <c r="A46" s="7"/>
      <c r="B46" s="76" t="s">
        <v>32</v>
      </c>
      <c r="C46" s="79">
        <v>50</v>
      </c>
      <c r="D46" s="80">
        <v>2.2000000000000002</v>
      </c>
      <c r="E46" s="80">
        <v>0.27</v>
      </c>
      <c r="F46" s="80">
        <v>20.55</v>
      </c>
      <c r="G46" s="80">
        <v>108</v>
      </c>
      <c r="H46" s="81">
        <v>0.1</v>
      </c>
      <c r="I46" s="81">
        <v>0.12</v>
      </c>
      <c r="J46" s="81">
        <v>0</v>
      </c>
      <c r="K46" s="81">
        <v>53.5</v>
      </c>
      <c r="L46" s="81">
        <v>33.799999999999997</v>
      </c>
      <c r="M46" s="81">
        <v>11.5</v>
      </c>
      <c r="N46" s="81">
        <v>0.4</v>
      </c>
      <c r="O46" s="1"/>
      <c r="P46" s="156"/>
      <c r="Q46" s="27"/>
      <c r="R46" s="27"/>
      <c r="S46" s="27"/>
      <c r="T46" s="27"/>
      <c r="U46" s="159"/>
      <c r="V46" s="159"/>
      <c r="W46" s="159"/>
      <c r="X46" s="159"/>
      <c r="Y46" s="159"/>
      <c r="Z46" s="159"/>
      <c r="AA46" s="159"/>
      <c r="AB46" s="5"/>
    </row>
    <row r="47" spans="1:28" ht="15.75" x14ac:dyDescent="0.25">
      <c r="A47" s="7"/>
      <c r="B47" s="96" t="s">
        <v>24</v>
      </c>
      <c r="C47" s="84">
        <v>845</v>
      </c>
      <c r="D47" s="87">
        <f t="shared" ref="D47:N47" si="5">SUM(D40:D46)</f>
        <v>25.491</v>
      </c>
      <c r="E47" s="87">
        <f t="shared" si="5"/>
        <v>25.464500000000001</v>
      </c>
      <c r="F47" s="87">
        <f>SUM(F40:F46)-12.68</f>
        <v>106.11000000000001</v>
      </c>
      <c r="G47" s="87">
        <f t="shared" si="5"/>
        <v>804.02</v>
      </c>
      <c r="H47" s="87">
        <f>SUM(H40:H46)-0.14</f>
        <v>0.34599999999999997</v>
      </c>
      <c r="I47" s="87">
        <f>SUM(I40:I46)+3.5</f>
        <v>18.38</v>
      </c>
      <c r="J47" s="89">
        <f t="shared" si="5"/>
        <v>213.75</v>
      </c>
      <c r="K47" s="89">
        <f t="shared" si="5"/>
        <v>333.14</v>
      </c>
      <c r="L47" s="89">
        <f t="shared" si="5"/>
        <v>354.04</v>
      </c>
      <c r="M47" s="89">
        <f t="shared" si="5"/>
        <v>76.22</v>
      </c>
      <c r="N47" s="87">
        <f t="shared" si="5"/>
        <v>4.2</v>
      </c>
      <c r="O47" s="161"/>
      <c r="P47" s="158"/>
      <c r="Q47" s="167"/>
      <c r="R47" s="33"/>
      <c r="S47" s="33"/>
      <c r="T47" s="33"/>
      <c r="U47" s="33"/>
      <c r="V47" s="167"/>
      <c r="W47" s="167"/>
      <c r="X47" s="167"/>
      <c r="Y47" s="167"/>
      <c r="Z47" s="167"/>
      <c r="AA47" s="167"/>
      <c r="AB47" s="5"/>
    </row>
    <row r="48" spans="1:28" ht="15.75" x14ac:dyDescent="0.25">
      <c r="A48" s="7"/>
      <c r="B48" s="77"/>
      <c r="C48" s="90"/>
      <c r="D48" s="91">
        <v>26.510999999999996</v>
      </c>
      <c r="E48" s="91">
        <v>26.164499999999997</v>
      </c>
      <c r="F48" s="91">
        <v>106.67000000000002</v>
      </c>
      <c r="G48" s="91">
        <v>803.17000000000007</v>
      </c>
      <c r="H48" s="92">
        <v>0.35599999999999998</v>
      </c>
      <c r="I48" s="92">
        <v>18.5</v>
      </c>
      <c r="J48" s="92">
        <v>215.51</v>
      </c>
      <c r="K48" s="92">
        <v>334.89</v>
      </c>
      <c r="L48" s="93">
        <v>354.35</v>
      </c>
      <c r="M48" s="94">
        <v>76.259999999999991</v>
      </c>
      <c r="N48" s="111">
        <v>4.2</v>
      </c>
      <c r="O48" s="5"/>
      <c r="P48" s="5"/>
      <c r="Q48" s="169"/>
      <c r="R48" s="169"/>
      <c r="S48" s="169"/>
      <c r="T48" s="169"/>
      <c r="U48" s="170"/>
      <c r="V48" s="170"/>
      <c r="W48" s="170"/>
      <c r="X48" s="170"/>
      <c r="Y48" s="167"/>
      <c r="Z48" s="171"/>
      <c r="AA48" s="170"/>
      <c r="AB48" s="5"/>
    </row>
    <row r="49" spans="1:55" ht="15.75" x14ac:dyDescent="0.25">
      <c r="A49" s="7"/>
      <c r="B49" s="96" t="s">
        <v>33</v>
      </c>
      <c r="C49" s="79"/>
      <c r="D49" s="80"/>
      <c r="E49" s="80"/>
      <c r="F49" s="80"/>
      <c r="G49" s="80"/>
      <c r="H49" s="80"/>
      <c r="I49" s="80"/>
      <c r="J49" s="80"/>
      <c r="K49" s="80"/>
      <c r="L49" s="79"/>
      <c r="M49" s="97"/>
      <c r="N49" s="76"/>
      <c r="O49" s="161"/>
      <c r="P49" s="156"/>
      <c r="Q49" s="27"/>
      <c r="R49" s="27"/>
      <c r="S49" s="27"/>
      <c r="T49" s="27"/>
      <c r="U49" s="27"/>
      <c r="V49" s="27"/>
      <c r="W49" s="27"/>
      <c r="X49" s="27"/>
      <c r="Y49" s="156"/>
      <c r="Z49" s="162"/>
      <c r="AA49" s="1"/>
      <c r="AB49" s="5"/>
    </row>
    <row r="50" spans="1:55" ht="15.75" x14ac:dyDescent="0.25">
      <c r="A50" s="7"/>
      <c r="B50" s="76" t="s">
        <v>53</v>
      </c>
      <c r="C50" s="79">
        <v>50</v>
      </c>
      <c r="D50" s="80">
        <v>10.199999999999999</v>
      </c>
      <c r="E50" s="80">
        <v>10.5</v>
      </c>
      <c r="F50" s="80">
        <v>4.2</v>
      </c>
      <c r="G50" s="80">
        <v>175</v>
      </c>
      <c r="H50" s="80">
        <v>0.16</v>
      </c>
      <c r="I50" s="80">
        <v>0.3</v>
      </c>
      <c r="J50" s="80">
        <v>96</v>
      </c>
      <c r="K50" s="80">
        <v>109.3</v>
      </c>
      <c r="L50" s="80">
        <v>139.19999999999999</v>
      </c>
      <c r="M50" s="80">
        <v>22.6</v>
      </c>
      <c r="N50" s="80">
        <v>0.79</v>
      </c>
      <c r="O50" s="1"/>
      <c r="P50" s="156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5"/>
    </row>
    <row r="51" spans="1:55" ht="15.75" x14ac:dyDescent="0.25">
      <c r="A51" s="7"/>
      <c r="B51" s="76" t="s">
        <v>34</v>
      </c>
      <c r="C51" s="79">
        <v>200</v>
      </c>
      <c r="D51" s="80">
        <v>0</v>
      </c>
      <c r="E51" s="80">
        <v>0</v>
      </c>
      <c r="F51" s="80">
        <v>31.8</v>
      </c>
      <c r="G51" s="80">
        <v>128</v>
      </c>
      <c r="H51" s="80">
        <v>0.02</v>
      </c>
      <c r="I51" s="80">
        <v>4</v>
      </c>
      <c r="J51" s="80">
        <v>0</v>
      </c>
      <c r="K51" s="80">
        <v>38</v>
      </c>
      <c r="L51" s="100">
        <v>14</v>
      </c>
      <c r="M51" s="80">
        <v>8</v>
      </c>
      <c r="N51" s="80">
        <v>0.4</v>
      </c>
      <c r="O51" s="1"/>
      <c r="P51" s="156"/>
      <c r="Q51" s="27"/>
      <c r="R51" s="27"/>
      <c r="S51" s="27"/>
      <c r="T51" s="27"/>
      <c r="U51" s="27"/>
      <c r="V51" s="27"/>
      <c r="W51" s="27"/>
      <c r="X51" s="27"/>
      <c r="Y51" s="29"/>
      <c r="Z51" s="27"/>
      <c r="AA51" s="27"/>
      <c r="AB51" s="5"/>
    </row>
    <row r="52" spans="1:55" ht="15.75" x14ac:dyDescent="0.25">
      <c r="A52" s="7"/>
      <c r="B52" s="83" t="s">
        <v>35</v>
      </c>
      <c r="C52" s="79">
        <v>100</v>
      </c>
      <c r="D52" s="80">
        <v>0.4</v>
      </c>
      <c r="E52" s="80">
        <v>0.4</v>
      </c>
      <c r="F52" s="80">
        <v>9.8000000000000007</v>
      </c>
      <c r="G52" s="80">
        <v>47</v>
      </c>
      <c r="H52" s="81">
        <v>0</v>
      </c>
      <c r="I52" s="81">
        <v>4.5999999999999996</v>
      </c>
      <c r="J52" s="81">
        <v>3</v>
      </c>
      <c r="K52" s="81">
        <v>6</v>
      </c>
      <c r="L52" s="81">
        <v>11</v>
      </c>
      <c r="M52" s="81">
        <v>5</v>
      </c>
      <c r="N52" s="81">
        <v>0.5</v>
      </c>
      <c r="O52" s="157"/>
      <c r="P52" s="156"/>
      <c r="Q52" s="27"/>
      <c r="R52" s="27"/>
      <c r="S52" s="27"/>
      <c r="T52" s="27"/>
      <c r="U52" s="159"/>
      <c r="V52" s="159"/>
      <c r="W52" s="159"/>
      <c r="X52" s="159"/>
      <c r="Y52" s="159"/>
      <c r="Z52" s="159"/>
      <c r="AA52" s="159"/>
      <c r="AB52" s="5"/>
    </row>
    <row r="53" spans="1:55" ht="15.75" x14ac:dyDescent="0.25">
      <c r="A53" s="7"/>
      <c r="B53" s="86" t="s">
        <v>24</v>
      </c>
      <c r="C53" s="75">
        <v>350</v>
      </c>
      <c r="D53" s="87">
        <f t="shared" ref="D53:N53" si="6">SUM(D50:D52)</f>
        <v>10.6</v>
      </c>
      <c r="E53" s="87">
        <f t="shared" si="6"/>
        <v>10.9</v>
      </c>
      <c r="F53" s="87">
        <f t="shared" si="6"/>
        <v>45.8</v>
      </c>
      <c r="G53" s="87">
        <f t="shared" si="6"/>
        <v>350</v>
      </c>
      <c r="H53" s="87">
        <f t="shared" si="6"/>
        <v>0.18</v>
      </c>
      <c r="I53" s="87">
        <f t="shared" si="6"/>
        <v>8.8999999999999986</v>
      </c>
      <c r="J53" s="87">
        <f t="shared" si="6"/>
        <v>99</v>
      </c>
      <c r="K53" s="87">
        <f t="shared" si="6"/>
        <v>153.30000000000001</v>
      </c>
      <c r="L53" s="87">
        <f t="shared" si="6"/>
        <v>164.2</v>
      </c>
      <c r="M53" s="87">
        <f t="shared" si="6"/>
        <v>35.6</v>
      </c>
      <c r="N53" s="87">
        <f t="shared" si="6"/>
        <v>1.69</v>
      </c>
      <c r="O53" s="160"/>
      <c r="P53" s="164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5"/>
    </row>
    <row r="54" spans="1:55" ht="15.75" x14ac:dyDescent="0.25">
      <c r="A54" s="7"/>
      <c r="B54" s="76"/>
      <c r="C54" s="75"/>
      <c r="D54" s="101">
        <f t="shared" ref="D54:N54" si="7">D53+D47+D37</f>
        <v>55.191000000000003</v>
      </c>
      <c r="E54" s="101">
        <f t="shared" si="7"/>
        <v>55.474499999999999</v>
      </c>
      <c r="F54" s="101">
        <f t="shared" si="7"/>
        <v>231.77000000000004</v>
      </c>
      <c r="G54" s="101">
        <f t="shared" si="7"/>
        <v>1736.6100000000001</v>
      </c>
      <c r="H54" s="101">
        <f t="shared" si="7"/>
        <v>0.81600000000000006</v>
      </c>
      <c r="I54" s="101">
        <f t="shared" si="7"/>
        <v>39.339999999999996</v>
      </c>
      <c r="J54" s="101">
        <f t="shared" si="7"/>
        <v>481.97</v>
      </c>
      <c r="K54" s="101">
        <f t="shared" si="7"/>
        <v>755.06</v>
      </c>
      <c r="L54" s="101">
        <f t="shared" si="7"/>
        <v>792.99</v>
      </c>
      <c r="M54" s="101">
        <f t="shared" si="7"/>
        <v>170.85</v>
      </c>
      <c r="N54" s="102">
        <f t="shared" si="7"/>
        <v>8.89</v>
      </c>
      <c r="O54" s="1"/>
      <c r="P54" s="164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"/>
      <c r="AC54" s="5"/>
      <c r="AD54" s="17"/>
      <c r="AE54" s="5"/>
      <c r="AF54" s="5"/>
      <c r="AG54" s="5"/>
      <c r="AH54" s="5"/>
      <c r="AI54" s="4"/>
      <c r="AJ54" s="3"/>
      <c r="AK54" s="4"/>
      <c r="AL54" s="4"/>
      <c r="AM54" s="4"/>
      <c r="AN54" s="4"/>
      <c r="AO54" s="4"/>
      <c r="AP54" s="1"/>
      <c r="AQ54" s="5"/>
      <c r="AR54" s="17"/>
      <c r="AS54" s="5"/>
      <c r="AT54" s="5"/>
      <c r="AU54" s="5"/>
      <c r="AV54" s="5"/>
      <c r="AW54" s="4"/>
      <c r="AX54" s="3"/>
      <c r="AY54" s="4"/>
      <c r="AZ54" s="4"/>
      <c r="BA54" s="4"/>
      <c r="BB54" s="4"/>
      <c r="BC54" s="4"/>
    </row>
    <row r="55" spans="1:55" ht="21" customHeight="1" x14ac:dyDescent="0.2">
      <c r="A55" s="4"/>
      <c r="B55" s="103"/>
      <c r="C55" s="104"/>
      <c r="D55" s="112">
        <v>10.709999999999999</v>
      </c>
      <c r="E55" s="112">
        <v>10.180000000000001</v>
      </c>
      <c r="F55" s="112">
        <v>43.710000000000008</v>
      </c>
      <c r="G55" s="112">
        <v>349.70333333333332</v>
      </c>
      <c r="H55" s="112">
        <v>0.18111111111111111</v>
      </c>
      <c r="I55" s="112">
        <v>8.7799999999999994</v>
      </c>
      <c r="J55" s="112">
        <v>103</v>
      </c>
      <c r="K55" s="112">
        <v>162.79888888888888</v>
      </c>
      <c r="L55" s="112">
        <v>163.20111111111112</v>
      </c>
      <c r="M55" s="112">
        <v>36.798888888888889</v>
      </c>
      <c r="N55" s="112">
        <v>1.81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55" ht="25.5" customHeight="1" x14ac:dyDescent="0.2">
      <c r="A56" s="4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55" ht="46.5" customHeight="1" x14ac:dyDescent="0.25">
      <c r="A57" s="7"/>
      <c r="B57" s="71" t="s">
        <v>46</v>
      </c>
      <c r="C57" s="185" t="s">
        <v>1</v>
      </c>
      <c r="D57" s="186"/>
      <c r="E57" s="186"/>
      <c r="F57" s="187"/>
      <c r="G57" s="72" t="s">
        <v>2</v>
      </c>
      <c r="H57" s="188" t="s">
        <v>3</v>
      </c>
      <c r="I57" s="188"/>
      <c r="J57" s="188"/>
      <c r="K57" s="188" t="s">
        <v>4</v>
      </c>
      <c r="L57" s="188"/>
      <c r="M57" s="188"/>
      <c r="N57" s="188"/>
      <c r="O57" s="152"/>
      <c r="P57" s="153"/>
      <c r="Q57" s="153"/>
      <c r="R57" s="153"/>
      <c r="S57" s="153"/>
      <c r="T57" s="154"/>
      <c r="U57" s="153"/>
      <c r="V57" s="153"/>
      <c r="W57" s="153"/>
      <c r="X57" s="153"/>
      <c r="Y57" s="153"/>
      <c r="Z57" s="153"/>
      <c r="AA57" s="153"/>
      <c r="AB57" s="5"/>
    </row>
    <row r="58" spans="1:55" ht="25.5" x14ac:dyDescent="0.25">
      <c r="A58" s="7"/>
      <c r="B58" s="73" t="s">
        <v>5</v>
      </c>
      <c r="C58" s="73" t="s">
        <v>6</v>
      </c>
      <c r="D58" s="73" t="s">
        <v>7</v>
      </c>
      <c r="E58" s="73" t="s">
        <v>8</v>
      </c>
      <c r="F58" s="73" t="s">
        <v>9</v>
      </c>
      <c r="G58" s="73" t="s">
        <v>10</v>
      </c>
      <c r="H58" s="72" t="s">
        <v>11</v>
      </c>
      <c r="I58" s="72" t="s">
        <v>12</v>
      </c>
      <c r="J58" s="72" t="s">
        <v>13</v>
      </c>
      <c r="K58" s="72" t="s">
        <v>14</v>
      </c>
      <c r="L58" s="72" t="s">
        <v>15</v>
      </c>
      <c r="M58" s="72" t="s">
        <v>16</v>
      </c>
      <c r="N58" s="72" t="s">
        <v>17</v>
      </c>
      <c r="O58" s="39"/>
      <c r="P58" s="39"/>
      <c r="Q58" s="39"/>
      <c r="R58" s="39"/>
      <c r="S58" s="39"/>
      <c r="T58" s="39"/>
      <c r="U58" s="154"/>
      <c r="V58" s="154"/>
      <c r="W58" s="154"/>
      <c r="X58" s="154"/>
      <c r="Y58" s="154"/>
      <c r="Z58" s="154"/>
      <c r="AA58" s="154"/>
      <c r="AB58" s="5"/>
    </row>
    <row r="59" spans="1:55" ht="15.75" x14ac:dyDescent="0.25">
      <c r="A59" s="7"/>
      <c r="B59" s="74" t="s">
        <v>18</v>
      </c>
      <c r="C59" s="75"/>
      <c r="D59" s="76"/>
      <c r="E59" s="76"/>
      <c r="F59" s="76"/>
      <c r="G59" s="76"/>
      <c r="H59" s="77"/>
      <c r="I59" s="77"/>
      <c r="J59" s="77"/>
      <c r="K59" s="77"/>
      <c r="L59" s="77"/>
      <c r="M59" s="77"/>
      <c r="N59" s="77"/>
      <c r="O59" s="155"/>
      <c r="P59" s="1"/>
      <c r="Q59" s="1"/>
      <c r="R59" s="1"/>
      <c r="S59" s="1"/>
      <c r="T59" s="1"/>
      <c r="U59" s="5"/>
      <c r="V59" s="5"/>
      <c r="W59" s="5"/>
      <c r="X59" s="5"/>
      <c r="Y59" s="5"/>
      <c r="Z59" s="5"/>
      <c r="AA59" s="5"/>
      <c r="AB59" s="5"/>
    </row>
    <row r="60" spans="1:55" ht="15.75" x14ac:dyDescent="0.25">
      <c r="A60" s="18" t="s">
        <v>87</v>
      </c>
      <c r="B60" s="78" t="s">
        <v>89</v>
      </c>
      <c r="C60" s="79" t="s">
        <v>80</v>
      </c>
      <c r="D60" s="80">
        <v>10.23</v>
      </c>
      <c r="E60" s="80">
        <v>11.88</v>
      </c>
      <c r="F60" s="80">
        <v>35.270000000000003</v>
      </c>
      <c r="G60" s="80">
        <v>308</v>
      </c>
      <c r="H60" s="80">
        <v>0.13</v>
      </c>
      <c r="I60" s="80">
        <v>5.87</v>
      </c>
      <c r="J60" s="80">
        <v>101.9</v>
      </c>
      <c r="K60" s="80">
        <v>122.16</v>
      </c>
      <c r="L60" s="113">
        <v>84.89</v>
      </c>
      <c r="M60" s="80">
        <v>36.43</v>
      </c>
      <c r="N60" s="80">
        <v>1.51</v>
      </c>
      <c r="O60" s="184"/>
      <c r="P60" s="156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5"/>
    </row>
    <row r="61" spans="1:55" ht="15.75" x14ac:dyDescent="0.25">
      <c r="A61" s="7">
        <v>376</v>
      </c>
      <c r="B61" s="83" t="s">
        <v>20</v>
      </c>
      <c r="C61" s="84" t="s">
        <v>21</v>
      </c>
      <c r="D61" s="80">
        <v>0.2</v>
      </c>
      <c r="E61" s="80">
        <v>0</v>
      </c>
      <c r="F61" s="80">
        <v>15</v>
      </c>
      <c r="G61" s="80">
        <v>58</v>
      </c>
      <c r="H61" s="81">
        <v>0</v>
      </c>
      <c r="I61" s="81">
        <v>1</v>
      </c>
      <c r="J61" s="81">
        <v>0</v>
      </c>
      <c r="K61" s="81">
        <v>11.1</v>
      </c>
      <c r="L61" s="81">
        <v>82.4</v>
      </c>
      <c r="M61" s="81">
        <v>1.4</v>
      </c>
      <c r="N61" s="81">
        <v>0.28000000000000003</v>
      </c>
      <c r="O61" s="157"/>
      <c r="P61" s="158"/>
      <c r="Q61" s="27"/>
      <c r="R61" s="27"/>
      <c r="S61" s="27"/>
      <c r="T61" s="27"/>
      <c r="U61" s="159"/>
      <c r="V61" s="159"/>
      <c r="W61" s="159"/>
      <c r="X61" s="159"/>
      <c r="Y61" s="159"/>
      <c r="Z61" s="159"/>
      <c r="AA61" s="159"/>
      <c r="AB61" s="5"/>
    </row>
    <row r="62" spans="1:55" ht="15.75" x14ac:dyDescent="0.25">
      <c r="A62" s="7">
        <v>15</v>
      </c>
      <c r="B62" s="85" t="s">
        <v>91</v>
      </c>
      <c r="C62" s="79">
        <v>50</v>
      </c>
      <c r="D62" s="80">
        <v>0.35</v>
      </c>
      <c r="E62" s="80">
        <v>0.05</v>
      </c>
      <c r="F62" s="80">
        <v>0.95</v>
      </c>
      <c r="G62" s="80">
        <v>6</v>
      </c>
      <c r="H62" s="81">
        <v>0.01</v>
      </c>
      <c r="I62" s="81">
        <v>2.4500000000000002</v>
      </c>
      <c r="J62" s="81">
        <v>0</v>
      </c>
      <c r="K62" s="81">
        <v>8.5</v>
      </c>
      <c r="L62" s="81">
        <v>15</v>
      </c>
      <c r="M62" s="81">
        <v>7</v>
      </c>
      <c r="N62" s="81">
        <v>0.25</v>
      </c>
      <c r="O62" s="44"/>
      <c r="P62" s="156"/>
      <c r="Q62" s="27"/>
      <c r="R62" s="27"/>
      <c r="S62" s="27"/>
      <c r="T62" s="27"/>
      <c r="U62" s="159"/>
      <c r="V62" s="159"/>
      <c r="W62" s="159"/>
      <c r="X62" s="159"/>
      <c r="Y62" s="159"/>
      <c r="Z62" s="159"/>
      <c r="AA62" s="159"/>
      <c r="AB62" s="5"/>
    </row>
    <row r="63" spans="1:55" ht="15.75" x14ac:dyDescent="0.25">
      <c r="A63" s="7"/>
      <c r="B63" s="83" t="s">
        <v>23</v>
      </c>
      <c r="C63" s="79">
        <v>50</v>
      </c>
      <c r="D63" s="80">
        <v>2.0299999999999998</v>
      </c>
      <c r="E63" s="80">
        <v>0.25</v>
      </c>
      <c r="F63" s="80">
        <v>20.6</v>
      </c>
      <c r="G63" s="80">
        <v>110</v>
      </c>
      <c r="H63" s="81">
        <v>0.12</v>
      </c>
      <c r="I63" s="81">
        <v>0.1</v>
      </c>
      <c r="J63" s="81">
        <v>0</v>
      </c>
      <c r="K63" s="81">
        <v>62.5</v>
      </c>
      <c r="L63" s="81">
        <v>32.5</v>
      </c>
      <c r="M63" s="81">
        <v>10.5</v>
      </c>
      <c r="N63" s="81">
        <v>0.9</v>
      </c>
      <c r="O63" s="157"/>
      <c r="P63" s="156"/>
      <c r="Q63" s="27"/>
      <c r="R63" s="27"/>
      <c r="S63" s="27"/>
      <c r="T63" s="27"/>
      <c r="U63" s="159"/>
      <c r="V63" s="159"/>
      <c r="W63" s="159"/>
      <c r="X63" s="159"/>
      <c r="Y63" s="159"/>
      <c r="Z63" s="159"/>
      <c r="AA63" s="159"/>
      <c r="AB63" s="5"/>
    </row>
    <row r="64" spans="1:55" ht="15.75" x14ac:dyDescent="0.25">
      <c r="A64" s="7"/>
      <c r="B64" s="86" t="s">
        <v>24</v>
      </c>
      <c r="C64" s="79">
        <v>500</v>
      </c>
      <c r="D64" s="87">
        <f>SUM(D60:D63)</f>
        <v>12.809999999999999</v>
      </c>
      <c r="E64" s="87">
        <f t="shared" ref="E64:N64" si="8">SUM(E60:E63)</f>
        <v>12.180000000000001</v>
      </c>
      <c r="F64" s="87">
        <f t="shared" si="8"/>
        <v>71.820000000000007</v>
      </c>
      <c r="G64" s="87">
        <f t="shared" si="8"/>
        <v>482</v>
      </c>
      <c r="H64" s="87">
        <f t="shared" si="8"/>
        <v>0.26</v>
      </c>
      <c r="I64" s="87">
        <f t="shared" si="8"/>
        <v>9.42</v>
      </c>
      <c r="J64" s="87">
        <f t="shared" si="8"/>
        <v>101.9</v>
      </c>
      <c r="K64" s="87">
        <f t="shared" si="8"/>
        <v>204.26</v>
      </c>
      <c r="L64" s="87">
        <f t="shared" si="8"/>
        <v>214.79000000000002</v>
      </c>
      <c r="M64" s="87">
        <f t="shared" si="8"/>
        <v>55.33</v>
      </c>
      <c r="N64" s="89">
        <f t="shared" si="8"/>
        <v>2.94</v>
      </c>
      <c r="O64" s="160"/>
      <c r="P64" s="156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5"/>
    </row>
    <row r="65" spans="1:28" ht="15.75" x14ac:dyDescent="0.25">
      <c r="A65" s="9"/>
      <c r="B65" s="77"/>
      <c r="C65" s="91"/>
      <c r="D65" s="91">
        <v>16.47</v>
      </c>
      <c r="E65" s="91">
        <v>18.350000000000001</v>
      </c>
      <c r="F65" s="91">
        <v>72.039999999999992</v>
      </c>
      <c r="G65" s="91">
        <v>555</v>
      </c>
      <c r="H65" s="92">
        <v>0.26500000000000001</v>
      </c>
      <c r="I65" s="92">
        <v>12.799999999999999</v>
      </c>
      <c r="J65" s="92">
        <v>142.30000000000001</v>
      </c>
      <c r="K65" s="92">
        <v>238.64000000000001</v>
      </c>
      <c r="L65" s="92">
        <v>235.72</v>
      </c>
      <c r="M65" s="92">
        <v>61.269999999999996</v>
      </c>
      <c r="N65" s="106">
        <v>3.01</v>
      </c>
      <c r="O65" s="5"/>
      <c r="P65" s="17"/>
      <c r="Q65" s="5"/>
      <c r="R65" s="5"/>
      <c r="S65" s="5"/>
      <c r="T65" s="5"/>
      <c r="U65" s="1"/>
      <c r="V65" s="1"/>
      <c r="W65" s="1"/>
      <c r="X65" s="1"/>
      <c r="Y65" s="1"/>
      <c r="Z65" s="1"/>
      <c r="AA65" s="27"/>
      <c r="AB65" s="5"/>
    </row>
    <row r="66" spans="1:28" ht="15.75" x14ac:dyDescent="0.25">
      <c r="A66" s="7"/>
      <c r="B66" s="96" t="s">
        <v>25</v>
      </c>
      <c r="C66" s="79"/>
      <c r="D66" s="80"/>
      <c r="E66" s="80"/>
      <c r="F66" s="80"/>
      <c r="G66" s="80"/>
      <c r="H66" s="80"/>
      <c r="I66" s="80"/>
      <c r="J66" s="80"/>
      <c r="K66" s="80"/>
      <c r="L66" s="79"/>
      <c r="M66" s="97"/>
      <c r="N66" s="76"/>
      <c r="O66" s="161"/>
      <c r="P66" s="156"/>
      <c r="Q66" s="27"/>
      <c r="R66" s="27"/>
      <c r="S66" s="27"/>
      <c r="T66" s="27"/>
      <c r="U66" s="27"/>
      <c r="V66" s="27"/>
      <c r="W66" s="27"/>
      <c r="X66" s="27"/>
      <c r="Y66" s="46"/>
      <c r="Z66" s="27"/>
      <c r="AA66" s="27"/>
      <c r="AB66" s="5"/>
    </row>
    <row r="67" spans="1:28" ht="15.75" x14ac:dyDescent="0.25">
      <c r="A67" s="7">
        <v>67</v>
      </c>
      <c r="B67" s="83" t="s">
        <v>48</v>
      </c>
      <c r="C67" s="88">
        <v>60</v>
      </c>
      <c r="D67" s="80">
        <v>1.84</v>
      </c>
      <c r="E67" s="80">
        <v>6.02</v>
      </c>
      <c r="F67" s="80">
        <v>4.37</v>
      </c>
      <c r="G67" s="80">
        <v>75.06</v>
      </c>
      <c r="H67" s="80">
        <v>0.03</v>
      </c>
      <c r="I67" s="80">
        <v>7.03</v>
      </c>
      <c r="J67" s="80">
        <v>68.16</v>
      </c>
      <c r="K67" s="80">
        <v>28.24</v>
      </c>
      <c r="L67" s="80">
        <v>31.27</v>
      </c>
      <c r="M67" s="80">
        <v>14.53</v>
      </c>
      <c r="N67" s="80">
        <v>1.21</v>
      </c>
      <c r="O67" s="157"/>
      <c r="P67" s="172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5"/>
    </row>
    <row r="68" spans="1:28" ht="15.75" x14ac:dyDescent="0.25">
      <c r="A68" s="7">
        <v>88</v>
      </c>
      <c r="B68" s="83" t="s">
        <v>49</v>
      </c>
      <c r="C68" s="79" t="s">
        <v>50</v>
      </c>
      <c r="D68" s="80">
        <v>5.41</v>
      </c>
      <c r="E68" s="80">
        <v>4.5599999999999996</v>
      </c>
      <c r="F68" s="80">
        <v>8.32</v>
      </c>
      <c r="G68" s="80">
        <v>111.8</v>
      </c>
      <c r="H68" s="81">
        <v>0.06</v>
      </c>
      <c r="I68" s="81">
        <v>2.78</v>
      </c>
      <c r="J68" s="81">
        <v>69.78</v>
      </c>
      <c r="K68" s="81">
        <v>69.25</v>
      </c>
      <c r="L68" s="81">
        <v>59</v>
      </c>
      <c r="M68" s="81">
        <v>16.059999999999999</v>
      </c>
      <c r="N68" s="81">
        <v>0.23</v>
      </c>
      <c r="O68" s="157"/>
      <c r="P68" s="158"/>
      <c r="Q68" s="27"/>
      <c r="R68" s="27"/>
      <c r="S68" s="27"/>
      <c r="T68" s="27"/>
      <c r="U68" s="159"/>
      <c r="V68" s="159"/>
      <c r="W68" s="159"/>
      <c r="X68" s="159"/>
      <c r="Y68" s="159"/>
      <c r="Z68" s="159"/>
      <c r="AA68" s="159"/>
      <c r="AB68" s="5"/>
    </row>
    <row r="69" spans="1:28" ht="15.75" x14ac:dyDescent="0.25">
      <c r="A69" s="7">
        <v>265</v>
      </c>
      <c r="B69" s="76" t="s">
        <v>51</v>
      </c>
      <c r="C69" s="79">
        <v>175</v>
      </c>
      <c r="D69" s="80">
        <v>12.62</v>
      </c>
      <c r="E69" s="80">
        <v>13.9</v>
      </c>
      <c r="F69" s="80">
        <v>32.89</v>
      </c>
      <c r="G69" s="80">
        <v>308</v>
      </c>
      <c r="H69" s="81">
        <v>0.03</v>
      </c>
      <c r="I69" s="81">
        <v>1.02</v>
      </c>
      <c r="J69" s="81">
        <v>105</v>
      </c>
      <c r="K69" s="81">
        <v>109.15</v>
      </c>
      <c r="L69" s="81">
        <v>149.47</v>
      </c>
      <c r="M69" s="81">
        <v>30.33</v>
      </c>
      <c r="N69" s="81">
        <v>0.83</v>
      </c>
      <c r="O69" s="1"/>
      <c r="P69" s="156"/>
      <c r="Q69" s="27"/>
      <c r="R69" s="27"/>
      <c r="S69" s="27"/>
      <c r="T69" s="27"/>
      <c r="U69" s="159"/>
      <c r="V69" s="159"/>
      <c r="W69" s="159"/>
      <c r="X69" s="159"/>
      <c r="Y69" s="159"/>
      <c r="Z69" s="159"/>
      <c r="AA69" s="159"/>
      <c r="AB69" s="5"/>
    </row>
    <row r="70" spans="1:28" ht="15.75" x14ac:dyDescent="0.25">
      <c r="A70" s="7">
        <v>305</v>
      </c>
      <c r="B70" s="76" t="s">
        <v>52</v>
      </c>
      <c r="C70" s="79">
        <v>200</v>
      </c>
      <c r="D70" s="80">
        <v>0.68</v>
      </c>
      <c r="E70" s="80">
        <v>0.28000000000000003</v>
      </c>
      <c r="F70" s="80">
        <f>103.8/5</f>
        <v>20.759999999999998</v>
      </c>
      <c r="G70" s="80">
        <v>108.2</v>
      </c>
      <c r="H70" s="81">
        <v>0.08</v>
      </c>
      <c r="I70" s="81">
        <v>10</v>
      </c>
      <c r="J70" s="81">
        <v>0</v>
      </c>
      <c r="K70" s="81">
        <v>21.34</v>
      </c>
      <c r="L70" s="81">
        <v>33.44</v>
      </c>
      <c r="M70" s="81">
        <v>3.44</v>
      </c>
      <c r="N70" s="81">
        <f>3.17/5</f>
        <v>0.63400000000000001</v>
      </c>
      <c r="O70" s="1"/>
      <c r="P70" s="156"/>
      <c r="Q70" s="27"/>
      <c r="R70" s="27"/>
      <c r="S70" s="27"/>
      <c r="T70" s="27"/>
      <c r="U70" s="159"/>
      <c r="V70" s="159"/>
      <c r="W70" s="159"/>
      <c r="X70" s="159"/>
      <c r="Y70" s="159"/>
      <c r="Z70" s="159"/>
      <c r="AA70" s="159"/>
      <c r="AB70" s="5"/>
    </row>
    <row r="71" spans="1:28" ht="15.75" x14ac:dyDescent="0.25">
      <c r="A71" s="7"/>
      <c r="B71" s="76" t="s">
        <v>32</v>
      </c>
      <c r="C71" s="79">
        <v>50</v>
      </c>
      <c r="D71" s="80">
        <v>2.2000000000000002</v>
      </c>
      <c r="E71" s="80">
        <v>0.27</v>
      </c>
      <c r="F71" s="80">
        <v>20.55</v>
      </c>
      <c r="G71" s="80">
        <v>108</v>
      </c>
      <c r="H71" s="81">
        <v>0.1</v>
      </c>
      <c r="I71" s="81">
        <v>0.12</v>
      </c>
      <c r="J71" s="81">
        <v>0</v>
      </c>
      <c r="K71" s="81">
        <v>53.5</v>
      </c>
      <c r="L71" s="81">
        <v>33.799999999999997</v>
      </c>
      <c r="M71" s="81">
        <v>11.5</v>
      </c>
      <c r="N71" s="81">
        <v>0.4</v>
      </c>
      <c r="O71" s="1"/>
      <c r="P71" s="156"/>
      <c r="Q71" s="27"/>
      <c r="R71" s="27"/>
      <c r="S71" s="27"/>
      <c r="T71" s="27"/>
      <c r="U71" s="159"/>
      <c r="V71" s="159"/>
      <c r="W71" s="159"/>
      <c r="X71" s="159"/>
      <c r="Y71" s="159"/>
      <c r="Z71" s="159"/>
      <c r="AA71" s="159"/>
      <c r="AB71" s="5"/>
    </row>
    <row r="72" spans="1:28" ht="15.75" x14ac:dyDescent="0.25">
      <c r="A72" s="7"/>
      <c r="B72" s="83" t="s">
        <v>23</v>
      </c>
      <c r="C72" s="79">
        <v>50</v>
      </c>
      <c r="D72" s="80">
        <v>2.0299999999999998</v>
      </c>
      <c r="E72" s="80">
        <v>0.25</v>
      </c>
      <c r="F72" s="80">
        <v>20.6</v>
      </c>
      <c r="G72" s="80">
        <v>110</v>
      </c>
      <c r="H72" s="81">
        <v>0.12</v>
      </c>
      <c r="I72" s="81">
        <v>0.1</v>
      </c>
      <c r="J72" s="81">
        <v>0</v>
      </c>
      <c r="K72" s="81">
        <v>62.5</v>
      </c>
      <c r="L72" s="81">
        <v>32.5</v>
      </c>
      <c r="M72" s="81">
        <v>10.5</v>
      </c>
      <c r="N72" s="81">
        <v>0.9</v>
      </c>
      <c r="O72" s="157"/>
      <c r="P72" s="156"/>
      <c r="Q72" s="27"/>
      <c r="R72" s="27"/>
      <c r="S72" s="27"/>
      <c r="T72" s="27"/>
      <c r="U72" s="159"/>
      <c r="V72" s="159"/>
      <c r="W72" s="159"/>
      <c r="X72" s="159"/>
      <c r="Y72" s="159"/>
      <c r="Z72" s="159"/>
      <c r="AA72" s="159"/>
      <c r="AB72" s="5"/>
    </row>
    <row r="73" spans="1:28" ht="15.75" x14ac:dyDescent="0.25">
      <c r="A73" s="7"/>
      <c r="B73" s="86" t="s">
        <v>24</v>
      </c>
      <c r="C73" s="88">
        <v>760</v>
      </c>
      <c r="D73" s="87">
        <f t="shared" ref="D73:N73" si="9">SUM(D67:D72)</f>
        <v>24.779999999999998</v>
      </c>
      <c r="E73" s="87">
        <f t="shared" si="9"/>
        <v>25.279999999999998</v>
      </c>
      <c r="F73" s="87">
        <f t="shared" si="9"/>
        <v>107.49000000000001</v>
      </c>
      <c r="G73" s="87">
        <f t="shared" si="9"/>
        <v>821.06000000000006</v>
      </c>
      <c r="H73" s="87">
        <f t="shared" si="9"/>
        <v>0.42000000000000004</v>
      </c>
      <c r="I73" s="89">
        <f>SUM(I67:I72)-0.01</f>
        <v>21.04</v>
      </c>
      <c r="J73" s="87">
        <f t="shared" si="9"/>
        <v>242.94</v>
      </c>
      <c r="K73" s="87">
        <f t="shared" si="9"/>
        <v>343.98</v>
      </c>
      <c r="L73" s="87">
        <f t="shared" si="9"/>
        <v>339.48</v>
      </c>
      <c r="M73" s="87">
        <f t="shared" si="9"/>
        <v>86.36</v>
      </c>
      <c r="N73" s="87">
        <f t="shared" si="9"/>
        <v>4.2039999999999997</v>
      </c>
      <c r="O73" s="160"/>
      <c r="P73" s="172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5"/>
    </row>
    <row r="74" spans="1:28" ht="15.75" x14ac:dyDescent="0.25">
      <c r="A74" s="7"/>
      <c r="B74" s="77"/>
      <c r="C74" s="114"/>
      <c r="D74" s="77"/>
      <c r="E74" s="77"/>
      <c r="F74" s="77"/>
      <c r="G74" s="77"/>
      <c r="H74" s="76"/>
      <c r="I74" s="76"/>
      <c r="J74" s="76"/>
      <c r="K74" s="76"/>
      <c r="L74" s="75"/>
      <c r="M74" s="115"/>
      <c r="N74" s="116"/>
      <c r="O74" s="5"/>
      <c r="P74" s="17"/>
      <c r="Q74" s="5"/>
      <c r="R74" s="5"/>
      <c r="S74" s="5"/>
      <c r="T74" s="5"/>
      <c r="U74" s="1"/>
      <c r="V74" s="1"/>
      <c r="W74" s="1"/>
      <c r="X74" s="1"/>
      <c r="Y74" s="164"/>
      <c r="Z74" s="2"/>
      <c r="AA74" s="173"/>
      <c r="AB74" s="5"/>
    </row>
    <row r="75" spans="1:28" ht="15.75" x14ac:dyDescent="0.25">
      <c r="A75" s="7"/>
      <c r="B75" s="96" t="s">
        <v>33</v>
      </c>
      <c r="C75" s="79"/>
      <c r="D75" s="80"/>
      <c r="E75" s="80"/>
      <c r="F75" s="80"/>
      <c r="G75" s="80"/>
      <c r="H75" s="80"/>
      <c r="I75" s="80"/>
      <c r="J75" s="80"/>
      <c r="K75" s="80"/>
      <c r="L75" s="79"/>
      <c r="M75" s="97"/>
      <c r="N75" s="116"/>
      <c r="O75" s="161"/>
      <c r="P75" s="156"/>
      <c r="Q75" s="27"/>
      <c r="R75" s="27"/>
      <c r="S75" s="27"/>
      <c r="T75" s="27"/>
      <c r="U75" s="27"/>
      <c r="V75" s="27"/>
      <c r="W75" s="27"/>
      <c r="X75" s="27"/>
      <c r="Y75" s="156"/>
      <c r="Z75" s="162"/>
      <c r="AA75" s="173"/>
      <c r="AB75" s="5"/>
    </row>
    <row r="76" spans="1:28" ht="15.75" x14ac:dyDescent="0.25">
      <c r="A76" s="7"/>
      <c r="B76" s="76" t="s">
        <v>53</v>
      </c>
      <c r="C76" s="79">
        <v>50</v>
      </c>
      <c r="D76" s="80">
        <v>10.199999999999999</v>
      </c>
      <c r="E76" s="80">
        <v>10.5</v>
      </c>
      <c r="F76" s="80">
        <v>4.2</v>
      </c>
      <c r="G76" s="80">
        <v>175</v>
      </c>
      <c r="H76" s="80">
        <v>0.16</v>
      </c>
      <c r="I76" s="80">
        <v>0.3</v>
      </c>
      <c r="J76" s="80">
        <v>96</v>
      </c>
      <c r="K76" s="80">
        <v>109.3</v>
      </c>
      <c r="L76" s="80">
        <v>139.19999999999999</v>
      </c>
      <c r="M76" s="80">
        <v>22.6</v>
      </c>
      <c r="N76" s="80">
        <v>0.79</v>
      </c>
      <c r="O76" s="1"/>
      <c r="P76" s="15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5"/>
    </row>
    <row r="77" spans="1:28" ht="15.75" x14ac:dyDescent="0.25">
      <c r="A77" s="7"/>
      <c r="B77" s="76" t="s">
        <v>34</v>
      </c>
      <c r="C77" s="79">
        <v>200</v>
      </c>
      <c r="D77" s="80">
        <v>0</v>
      </c>
      <c r="E77" s="80">
        <v>0</v>
      </c>
      <c r="F77" s="80">
        <v>31.8</v>
      </c>
      <c r="G77" s="80">
        <v>128</v>
      </c>
      <c r="H77" s="80">
        <v>0.02</v>
      </c>
      <c r="I77" s="80">
        <v>4</v>
      </c>
      <c r="J77" s="80">
        <v>0</v>
      </c>
      <c r="K77" s="80">
        <v>38</v>
      </c>
      <c r="L77" s="100">
        <v>14</v>
      </c>
      <c r="M77" s="80">
        <v>8</v>
      </c>
      <c r="N77" s="80">
        <v>0.4</v>
      </c>
      <c r="O77" s="1"/>
      <c r="P77" s="156"/>
      <c r="Q77" s="27"/>
      <c r="R77" s="27"/>
      <c r="S77" s="27"/>
      <c r="T77" s="27"/>
      <c r="U77" s="27"/>
      <c r="V77" s="27"/>
      <c r="W77" s="27"/>
      <c r="X77" s="27"/>
      <c r="Y77" s="29"/>
      <c r="Z77" s="27"/>
      <c r="AA77" s="27"/>
      <c r="AB77" s="5"/>
    </row>
    <row r="78" spans="1:28" ht="15.75" x14ac:dyDescent="0.25">
      <c r="A78" s="7"/>
      <c r="B78" s="83" t="s">
        <v>35</v>
      </c>
      <c r="C78" s="79">
        <v>100</v>
      </c>
      <c r="D78" s="80">
        <v>0.4</v>
      </c>
      <c r="E78" s="80">
        <v>0.4</v>
      </c>
      <c r="F78" s="80">
        <v>9.8000000000000007</v>
      </c>
      <c r="G78" s="80">
        <v>47</v>
      </c>
      <c r="H78" s="81">
        <v>0</v>
      </c>
      <c r="I78" s="81">
        <v>4.5999999999999996</v>
      </c>
      <c r="J78" s="81">
        <v>3</v>
      </c>
      <c r="K78" s="81">
        <v>6</v>
      </c>
      <c r="L78" s="81">
        <v>11</v>
      </c>
      <c r="M78" s="81">
        <v>5</v>
      </c>
      <c r="N78" s="81">
        <v>0.5</v>
      </c>
      <c r="O78" s="157"/>
      <c r="P78" s="156"/>
      <c r="Q78" s="27"/>
      <c r="R78" s="27"/>
      <c r="S78" s="27"/>
      <c r="T78" s="27"/>
      <c r="U78" s="159"/>
      <c r="V78" s="159"/>
      <c r="W78" s="159"/>
      <c r="X78" s="159"/>
      <c r="Y78" s="159"/>
      <c r="Z78" s="159"/>
      <c r="AA78" s="159"/>
      <c r="AB78" s="5"/>
    </row>
    <row r="79" spans="1:28" ht="15.75" x14ac:dyDescent="0.25">
      <c r="A79" s="7"/>
      <c r="B79" s="86" t="s">
        <v>24</v>
      </c>
      <c r="C79" s="75">
        <v>350</v>
      </c>
      <c r="D79" s="87">
        <f t="shared" ref="D79:N79" si="10">SUM(D76:D78)</f>
        <v>10.6</v>
      </c>
      <c r="E79" s="87">
        <f t="shared" si="10"/>
        <v>10.9</v>
      </c>
      <c r="F79" s="87">
        <f t="shared" si="10"/>
        <v>45.8</v>
      </c>
      <c r="G79" s="87">
        <f t="shared" si="10"/>
        <v>350</v>
      </c>
      <c r="H79" s="87">
        <f t="shared" si="10"/>
        <v>0.18</v>
      </c>
      <c r="I79" s="87">
        <f t="shared" si="10"/>
        <v>8.8999999999999986</v>
      </c>
      <c r="J79" s="87">
        <f t="shared" si="10"/>
        <v>99</v>
      </c>
      <c r="K79" s="87">
        <f t="shared" si="10"/>
        <v>153.30000000000001</v>
      </c>
      <c r="L79" s="87">
        <f t="shared" si="10"/>
        <v>164.2</v>
      </c>
      <c r="M79" s="87">
        <f t="shared" si="10"/>
        <v>35.6</v>
      </c>
      <c r="N79" s="87">
        <f t="shared" si="10"/>
        <v>1.69</v>
      </c>
      <c r="O79" s="160"/>
      <c r="P79" s="156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5"/>
    </row>
    <row r="80" spans="1:28" ht="15.75" x14ac:dyDescent="0.25">
      <c r="A80" s="7"/>
      <c r="B80" s="117"/>
      <c r="C80" s="75"/>
      <c r="D80" s="101">
        <f t="shared" ref="D80:N80" si="11">D79+D73+D64</f>
        <v>48.19</v>
      </c>
      <c r="E80" s="101">
        <f t="shared" si="11"/>
        <v>48.36</v>
      </c>
      <c r="F80" s="101">
        <f t="shared" si="11"/>
        <v>225.11</v>
      </c>
      <c r="G80" s="101">
        <f t="shared" si="11"/>
        <v>1653.06</v>
      </c>
      <c r="H80" s="101">
        <f t="shared" si="11"/>
        <v>0.8600000000000001</v>
      </c>
      <c r="I80" s="101">
        <f t="shared" si="11"/>
        <v>39.36</v>
      </c>
      <c r="J80" s="101">
        <f t="shared" si="11"/>
        <v>443.84000000000003</v>
      </c>
      <c r="K80" s="101">
        <f t="shared" si="11"/>
        <v>701.54</v>
      </c>
      <c r="L80" s="101">
        <f t="shared" si="11"/>
        <v>718.47</v>
      </c>
      <c r="M80" s="101">
        <f t="shared" si="11"/>
        <v>177.29000000000002</v>
      </c>
      <c r="N80" s="101">
        <f t="shared" si="11"/>
        <v>8.8339999999999996</v>
      </c>
      <c r="O80" s="174"/>
      <c r="P80" s="164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5"/>
    </row>
    <row r="81" spans="1:28" ht="24" customHeight="1" x14ac:dyDescent="0.2">
      <c r="A81" s="4"/>
      <c r="B81" s="103"/>
      <c r="C81" s="104"/>
      <c r="D81" s="104">
        <v>10.9</v>
      </c>
      <c r="E81" s="104">
        <v>10.9</v>
      </c>
      <c r="F81" s="104">
        <v>44.7</v>
      </c>
      <c r="G81" s="104">
        <v>343.33333333333331</v>
      </c>
      <c r="H81" s="104">
        <v>0.16111111111111112</v>
      </c>
      <c r="I81" s="104">
        <v>7.1999999999999993</v>
      </c>
      <c r="J81" s="104">
        <v>103</v>
      </c>
      <c r="K81" s="104">
        <v>164.78888888888889</v>
      </c>
      <c r="L81" s="104">
        <v>164.31111111111113</v>
      </c>
      <c r="M81" s="104">
        <v>36.888888888888886</v>
      </c>
      <c r="N81" s="104">
        <v>1.69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25.5" customHeight="1" x14ac:dyDescent="0.25">
      <c r="A82" s="1"/>
      <c r="B82" s="118"/>
      <c r="C82" s="118"/>
      <c r="D82" s="119"/>
      <c r="E82" s="119"/>
      <c r="F82" s="119"/>
      <c r="G82" s="119"/>
      <c r="H82" s="120"/>
      <c r="I82" s="120"/>
      <c r="J82" s="120"/>
      <c r="K82" s="120"/>
      <c r="L82" s="120"/>
      <c r="M82" s="120"/>
      <c r="N82" s="120"/>
      <c r="O82" s="20"/>
      <c r="P82" s="20"/>
      <c r="Q82" s="21"/>
      <c r="R82" s="21"/>
      <c r="S82" s="21"/>
      <c r="T82" s="21"/>
      <c r="U82" s="5"/>
      <c r="V82" s="5"/>
      <c r="W82" s="5"/>
      <c r="X82" s="5"/>
      <c r="Y82" s="5"/>
      <c r="Z82" s="5"/>
      <c r="AA82" s="5"/>
      <c r="AB82" s="5"/>
    </row>
    <row r="83" spans="1:28" ht="46.5" customHeight="1" x14ac:dyDescent="0.25">
      <c r="A83" s="7"/>
      <c r="B83" s="121" t="s">
        <v>54</v>
      </c>
      <c r="C83" s="188" t="s">
        <v>1</v>
      </c>
      <c r="D83" s="188"/>
      <c r="E83" s="188"/>
      <c r="F83" s="188"/>
      <c r="G83" s="72" t="s">
        <v>2</v>
      </c>
      <c r="H83" s="188" t="s">
        <v>3</v>
      </c>
      <c r="I83" s="188"/>
      <c r="J83" s="188"/>
      <c r="K83" s="188" t="s">
        <v>4</v>
      </c>
      <c r="L83" s="188"/>
      <c r="M83" s="188"/>
      <c r="N83" s="188"/>
      <c r="O83" s="175"/>
      <c r="P83" s="153"/>
      <c r="Q83" s="153"/>
      <c r="R83" s="153"/>
      <c r="S83" s="153"/>
      <c r="T83" s="154"/>
      <c r="U83" s="153"/>
      <c r="V83" s="153"/>
      <c r="W83" s="153"/>
      <c r="X83" s="153"/>
      <c r="Y83" s="153"/>
      <c r="Z83" s="153"/>
      <c r="AA83" s="153"/>
      <c r="AB83" s="5"/>
    </row>
    <row r="84" spans="1:28" ht="25.5" x14ac:dyDescent="0.25">
      <c r="A84" s="7"/>
      <c r="B84" s="73" t="s">
        <v>5</v>
      </c>
      <c r="C84" s="73" t="s">
        <v>6</v>
      </c>
      <c r="D84" s="73" t="s">
        <v>7</v>
      </c>
      <c r="E84" s="73" t="s">
        <v>8</v>
      </c>
      <c r="F84" s="73" t="s">
        <v>9</v>
      </c>
      <c r="G84" s="73" t="s">
        <v>10</v>
      </c>
      <c r="H84" s="72" t="s">
        <v>11</v>
      </c>
      <c r="I84" s="72" t="s">
        <v>12</v>
      </c>
      <c r="J84" s="72" t="s">
        <v>13</v>
      </c>
      <c r="K84" s="72" t="s">
        <v>14</v>
      </c>
      <c r="L84" s="72" t="s">
        <v>15</v>
      </c>
      <c r="M84" s="72" t="s">
        <v>16</v>
      </c>
      <c r="N84" s="72" t="s">
        <v>17</v>
      </c>
      <c r="O84" s="39"/>
      <c r="P84" s="39"/>
      <c r="Q84" s="39"/>
      <c r="R84" s="39"/>
      <c r="S84" s="39"/>
      <c r="T84" s="39"/>
      <c r="U84" s="154"/>
      <c r="V84" s="154"/>
      <c r="W84" s="154"/>
      <c r="X84" s="154"/>
      <c r="Y84" s="154"/>
      <c r="Z84" s="154"/>
      <c r="AA84" s="154"/>
      <c r="AB84" s="5"/>
    </row>
    <row r="85" spans="1:28" ht="15.75" x14ac:dyDescent="0.25">
      <c r="A85" s="7"/>
      <c r="B85" s="74" t="s">
        <v>18</v>
      </c>
      <c r="C85" s="75"/>
      <c r="D85" s="76"/>
      <c r="E85" s="76"/>
      <c r="F85" s="76"/>
      <c r="G85" s="76"/>
      <c r="H85" s="77"/>
      <c r="I85" s="77"/>
      <c r="J85" s="77"/>
      <c r="K85" s="77"/>
      <c r="L85" s="77"/>
      <c r="M85" s="77"/>
      <c r="N85" s="77"/>
      <c r="O85" s="155"/>
      <c r="P85" s="1"/>
      <c r="Q85" s="1"/>
      <c r="R85" s="1"/>
      <c r="S85" s="1"/>
      <c r="T85" s="1"/>
      <c r="U85" s="5"/>
      <c r="V85" s="5"/>
      <c r="W85" s="5"/>
      <c r="X85" s="5"/>
      <c r="Y85" s="5"/>
      <c r="Z85" s="5"/>
      <c r="AA85" s="5"/>
      <c r="AB85" s="5"/>
    </row>
    <row r="86" spans="1:28" ht="15.75" x14ac:dyDescent="0.25">
      <c r="A86" s="18" t="s">
        <v>87</v>
      </c>
      <c r="B86" s="78" t="s">
        <v>90</v>
      </c>
      <c r="C86" s="79" t="s">
        <v>19</v>
      </c>
      <c r="D86" s="80">
        <v>5.88</v>
      </c>
      <c r="E86" s="80">
        <v>7.75</v>
      </c>
      <c r="F86" s="80">
        <v>36.15</v>
      </c>
      <c r="G86" s="80">
        <v>245</v>
      </c>
      <c r="H86" s="81">
        <v>0.09</v>
      </c>
      <c r="I86" s="82">
        <v>4.88</v>
      </c>
      <c r="J86" s="81">
        <v>32.5</v>
      </c>
      <c r="K86" s="81">
        <v>103.5</v>
      </c>
      <c r="L86" s="81">
        <v>43.9</v>
      </c>
      <c r="M86" s="81">
        <v>32.799999999999997</v>
      </c>
      <c r="N86" s="81">
        <v>0.5</v>
      </c>
      <c r="O86" s="184"/>
      <c r="P86" s="15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5"/>
    </row>
    <row r="87" spans="1:28" ht="15.75" x14ac:dyDescent="0.25">
      <c r="A87" s="7">
        <v>376</v>
      </c>
      <c r="B87" s="83" t="s">
        <v>20</v>
      </c>
      <c r="C87" s="84" t="s">
        <v>21</v>
      </c>
      <c r="D87" s="80">
        <v>0.2</v>
      </c>
      <c r="E87" s="80">
        <v>0</v>
      </c>
      <c r="F87" s="80">
        <v>15</v>
      </c>
      <c r="G87" s="80">
        <v>58</v>
      </c>
      <c r="H87" s="81">
        <v>0</v>
      </c>
      <c r="I87" s="81">
        <v>1</v>
      </c>
      <c r="J87" s="81">
        <v>0</v>
      </c>
      <c r="K87" s="81">
        <v>11.1</v>
      </c>
      <c r="L87" s="81">
        <v>82.4</v>
      </c>
      <c r="M87" s="81">
        <v>1.4</v>
      </c>
      <c r="N87" s="81">
        <v>0.28000000000000003</v>
      </c>
      <c r="O87" s="157"/>
      <c r="P87" s="158"/>
      <c r="Q87" s="27"/>
      <c r="R87" s="27"/>
      <c r="S87" s="27"/>
      <c r="T87" s="27"/>
      <c r="U87" s="159"/>
      <c r="V87" s="159"/>
      <c r="W87" s="159"/>
      <c r="X87" s="159"/>
      <c r="Y87" s="159"/>
      <c r="Z87" s="159"/>
      <c r="AA87" s="159"/>
      <c r="AB87" s="5"/>
    </row>
    <row r="88" spans="1:28" ht="15.75" x14ac:dyDescent="0.25">
      <c r="A88" s="7">
        <v>209</v>
      </c>
      <c r="B88" s="76" t="s">
        <v>22</v>
      </c>
      <c r="C88" s="79">
        <v>40</v>
      </c>
      <c r="D88" s="80">
        <v>6.38</v>
      </c>
      <c r="E88" s="80">
        <v>5.75</v>
      </c>
      <c r="F88" s="80">
        <v>0.38</v>
      </c>
      <c r="G88" s="80">
        <v>78.75</v>
      </c>
      <c r="H88" s="81">
        <v>0.03</v>
      </c>
      <c r="I88" s="81">
        <v>0</v>
      </c>
      <c r="J88" s="81">
        <v>100</v>
      </c>
      <c r="K88" s="81">
        <v>22</v>
      </c>
      <c r="L88" s="81">
        <v>76.8</v>
      </c>
      <c r="M88" s="81">
        <v>4.8</v>
      </c>
      <c r="N88" s="81">
        <v>1</v>
      </c>
      <c r="O88" s="1"/>
      <c r="P88" s="156"/>
      <c r="Q88" s="27"/>
      <c r="R88" s="27"/>
      <c r="S88" s="27"/>
      <c r="T88" s="27"/>
      <c r="U88" s="159"/>
      <c r="V88" s="159"/>
      <c r="W88" s="159"/>
      <c r="X88" s="159"/>
      <c r="Y88" s="159"/>
      <c r="Z88" s="159"/>
      <c r="AA88" s="159"/>
      <c r="AB88" s="5"/>
    </row>
    <row r="89" spans="1:28" ht="15.75" x14ac:dyDescent="0.25">
      <c r="A89" s="7">
        <v>15</v>
      </c>
      <c r="B89" s="85" t="s">
        <v>91</v>
      </c>
      <c r="C89" s="79">
        <v>50</v>
      </c>
      <c r="D89" s="80">
        <v>0.35</v>
      </c>
      <c r="E89" s="80">
        <v>0.05</v>
      </c>
      <c r="F89" s="80">
        <v>0.95</v>
      </c>
      <c r="G89" s="80">
        <v>6</v>
      </c>
      <c r="H89" s="81">
        <v>0.01</v>
      </c>
      <c r="I89" s="81">
        <v>2.4500000000000002</v>
      </c>
      <c r="J89" s="81">
        <v>0</v>
      </c>
      <c r="K89" s="81">
        <v>8.5</v>
      </c>
      <c r="L89" s="81">
        <v>15</v>
      </c>
      <c r="M89" s="81">
        <v>7</v>
      </c>
      <c r="N89" s="81">
        <v>0.25</v>
      </c>
      <c r="O89" s="44"/>
      <c r="P89" s="156"/>
      <c r="Q89" s="27"/>
      <c r="R89" s="27"/>
      <c r="S89" s="27"/>
      <c r="T89" s="27"/>
      <c r="U89" s="159"/>
      <c r="V89" s="159"/>
      <c r="W89" s="159"/>
      <c r="X89" s="159"/>
      <c r="Y89" s="159"/>
      <c r="Z89" s="159"/>
      <c r="AA89" s="159"/>
      <c r="AB89" s="5"/>
    </row>
    <row r="90" spans="1:28" ht="15.75" x14ac:dyDescent="0.25">
      <c r="A90" s="7"/>
      <c r="B90" s="83" t="s">
        <v>23</v>
      </c>
      <c r="C90" s="79">
        <v>50</v>
      </c>
      <c r="D90" s="80">
        <v>2.0299999999999998</v>
      </c>
      <c r="E90" s="80">
        <v>0.25</v>
      </c>
      <c r="F90" s="80">
        <v>20.6</v>
      </c>
      <c r="G90" s="80">
        <v>110</v>
      </c>
      <c r="H90" s="81">
        <v>0.12</v>
      </c>
      <c r="I90" s="81">
        <v>0.1</v>
      </c>
      <c r="J90" s="81">
        <v>0</v>
      </c>
      <c r="K90" s="81">
        <v>62.5</v>
      </c>
      <c r="L90" s="81">
        <v>32.5</v>
      </c>
      <c r="M90" s="81">
        <v>10.5</v>
      </c>
      <c r="N90" s="81">
        <v>0.9</v>
      </c>
      <c r="O90" s="157"/>
      <c r="P90" s="156"/>
      <c r="Q90" s="27"/>
      <c r="R90" s="27"/>
      <c r="S90" s="27"/>
      <c r="T90" s="27"/>
      <c r="U90" s="159"/>
      <c r="V90" s="159"/>
      <c r="W90" s="159"/>
      <c r="X90" s="159"/>
      <c r="Y90" s="159"/>
      <c r="Z90" s="159"/>
      <c r="AA90" s="159"/>
      <c r="AB90" s="5"/>
    </row>
    <row r="91" spans="1:28" ht="15.75" x14ac:dyDescent="0.25">
      <c r="A91" s="7"/>
      <c r="B91" s="86" t="s">
        <v>24</v>
      </c>
      <c r="C91" s="88">
        <v>540</v>
      </c>
      <c r="D91" s="87">
        <f t="shared" ref="D91:M91" si="12">SUM(D86:D90)</f>
        <v>14.84</v>
      </c>
      <c r="E91" s="87">
        <f t="shared" si="12"/>
        <v>13.8</v>
      </c>
      <c r="F91" s="87">
        <f t="shared" si="12"/>
        <v>73.080000000000013</v>
      </c>
      <c r="G91" s="87">
        <f t="shared" si="12"/>
        <v>497.75</v>
      </c>
      <c r="H91" s="87">
        <f t="shared" si="12"/>
        <v>0.25</v>
      </c>
      <c r="I91" s="88">
        <f t="shared" si="12"/>
        <v>8.43</v>
      </c>
      <c r="J91" s="87">
        <f>SUM(J86:J90)</f>
        <v>132.5</v>
      </c>
      <c r="K91" s="87">
        <f t="shared" si="12"/>
        <v>207.6</v>
      </c>
      <c r="L91" s="87">
        <f t="shared" si="12"/>
        <v>250.60000000000002</v>
      </c>
      <c r="M91" s="87">
        <f t="shared" si="12"/>
        <v>56.499999999999993</v>
      </c>
      <c r="N91" s="89">
        <f>SUM(N86:N90)-0.1</f>
        <v>2.83</v>
      </c>
      <c r="O91" s="160"/>
      <c r="P91" s="172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5"/>
    </row>
    <row r="92" spans="1:28" ht="15.75" x14ac:dyDescent="0.25">
      <c r="A92" s="7"/>
      <c r="B92" s="77"/>
      <c r="C92" s="90"/>
      <c r="D92" s="91">
        <v>19.260000000000002</v>
      </c>
      <c r="E92" s="91">
        <v>19.75</v>
      </c>
      <c r="F92" s="91">
        <v>74.080000000000013</v>
      </c>
      <c r="G92" s="91">
        <v>571.75</v>
      </c>
      <c r="H92" s="92">
        <v>0.255</v>
      </c>
      <c r="I92" s="92">
        <v>11.799999999999999</v>
      </c>
      <c r="J92" s="92">
        <v>171.5</v>
      </c>
      <c r="K92" s="92">
        <v>241.1</v>
      </c>
      <c r="L92" s="93">
        <v>270.60000000000002</v>
      </c>
      <c r="M92" s="94">
        <v>61.999999999999993</v>
      </c>
      <c r="N92" s="92">
        <v>2.88</v>
      </c>
      <c r="O92" s="5"/>
      <c r="P92" s="17"/>
      <c r="Q92" s="176"/>
      <c r="R92" s="176"/>
      <c r="S92" s="176"/>
      <c r="T92" s="176"/>
      <c r="U92" s="27"/>
      <c r="V92" s="27"/>
      <c r="W92" s="27"/>
      <c r="X92" s="27"/>
      <c r="Y92" s="33"/>
      <c r="Z92" s="177"/>
      <c r="AA92" s="27"/>
      <c r="AB92" s="5"/>
    </row>
    <row r="93" spans="1:28" ht="15.75" x14ac:dyDescent="0.25">
      <c r="A93" s="7"/>
      <c r="B93" s="96" t="s">
        <v>25</v>
      </c>
      <c r="C93" s="84"/>
      <c r="D93" s="80"/>
      <c r="E93" s="80"/>
      <c r="F93" s="80"/>
      <c r="G93" s="80"/>
      <c r="H93" s="80"/>
      <c r="I93" s="80"/>
      <c r="J93" s="80"/>
      <c r="K93" s="80"/>
      <c r="L93" s="84"/>
      <c r="M93" s="97"/>
      <c r="N93" s="76"/>
      <c r="O93" s="161"/>
      <c r="P93" s="158"/>
      <c r="Q93" s="27"/>
      <c r="R93" s="27"/>
      <c r="S93" s="27"/>
      <c r="T93" s="27"/>
      <c r="U93" s="27"/>
      <c r="V93" s="27"/>
      <c r="W93" s="27"/>
      <c r="X93" s="27"/>
      <c r="Y93" s="158"/>
      <c r="Z93" s="162"/>
      <c r="AA93" s="1"/>
      <c r="AB93" s="5"/>
    </row>
    <row r="94" spans="1:28" ht="15.75" x14ac:dyDescent="0.25">
      <c r="A94" s="7">
        <v>45</v>
      </c>
      <c r="B94" s="76" t="s">
        <v>55</v>
      </c>
      <c r="C94" s="79">
        <v>60</v>
      </c>
      <c r="D94" s="80">
        <v>0.78</v>
      </c>
      <c r="E94" s="80">
        <v>1.95</v>
      </c>
      <c r="F94" s="80">
        <v>3.88</v>
      </c>
      <c r="G94" s="80">
        <v>36.24</v>
      </c>
      <c r="H94" s="81">
        <v>0.08</v>
      </c>
      <c r="I94" s="81">
        <v>4.08</v>
      </c>
      <c r="J94" s="81">
        <v>48</v>
      </c>
      <c r="K94" s="81">
        <v>48.25</v>
      </c>
      <c r="L94" s="81">
        <v>46.56</v>
      </c>
      <c r="M94" s="81">
        <v>16.47</v>
      </c>
      <c r="N94" s="81">
        <v>1.99</v>
      </c>
      <c r="O94" s="1"/>
      <c r="P94" s="156"/>
      <c r="Q94" s="27"/>
      <c r="R94" s="27"/>
      <c r="S94" s="27"/>
      <c r="T94" s="27"/>
      <c r="U94" s="159"/>
      <c r="V94" s="159"/>
      <c r="W94" s="159"/>
      <c r="X94" s="159"/>
      <c r="Y94" s="159"/>
      <c r="Z94" s="159"/>
      <c r="AA94" s="159"/>
      <c r="AB94" s="5"/>
    </row>
    <row r="95" spans="1:28" ht="15.75" x14ac:dyDescent="0.25">
      <c r="A95" s="7">
        <v>102</v>
      </c>
      <c r="B95" s="76" t="s">
        <v>56</v>
      </c>
      <c r="C95" s="79" t="s">
        <v>50</v>
      </c>
      <c r="D95" s="80">
        <v>4.3899999999999997</v>
      </c>
      <c r="E95" s="80">
        <v>4.22</v>
      </c>
      <c r="F95" s="80">
        <v>11.23</v>
      </c>
      <c r="G95" s="80">
        <v>114.6</v>
      </c>
      <c r="H95" s="81">
        <v>0.04</v>
      </c>
      <c r="I95" s="81">
        <v>2.2999999999999998</v>
      </c>
      <c r="J95" s="81">
        <v>42.9</v>
      </c>
      <c r="K95" s="81">
        <v>64.7</v>
      </c>
      <c r="L95" s="81">
        <v>87.23</v>
      </c>
      <c r="M95" s="81">
        <v>18.2</v>
      </c>
      <c r="N95" s="81">
        <v>0.75</v>
      </c>
      <c r="O95" s="1"/>
      <c r="P95" s="156"/>
      <c r="Q95" s="27"/>
      <c r="R95" s="27"/>
      <c r="S95" s="27"/>
      <c r="T95" s="27"/>
      <c r="U95" s="159"/>
      <c r="V95" s="159"/>
      <c r="W95" s="159"/>
      <c r="X95" s="159"/>
      <c r="Y95" s="159"/>
      <c r="Z95" s="159"/>
      <c r="AA95" s="159"/>
      <c r="AB95" s="5"/>
    </row>
    <row r="96" spans="1:28" ht="15.75" x14ac:dyDescent="0.25">
      <c r="A96" s="7">
        <v>259</v>
      </c>
      <c r="B96" s="76" t="s">
        <v>57</v>
      </c>
      <c r="C96" s="84">
        <v>100</v>
      </c>
      <c r="D96" s="80">
        <v>16.2</v>
      </c>
      <c r="E96" s="80">
        <v>16.78</v>
      </c>
      <c r="F96" s="80">
        <v>33.58</v>
      </c>
      <c r="G96" s="80">
        <v>305</v>
      </c>
      <c r="H96" s="81">
        <v>0.12</v>
      </c>
      <c r="I96" s="81">
        <v>3.66</v>
      </c>
      <c r="J96" s="81">
        <v>73.52</v>
      </c>
      <c r="K96" s="81">
        <v>98.57</v>
      </c>
      <c r="L96" s="81">
        <v>70.25</v>
      </c>
      <c r="M96" s="81">
        <v>4.6900000000000004</v>
      </c>
      <c r="N96" s="81">
        <v>0.22</v>
      </c>
      <c r="O96" s="1"/>
      <c r="P96" s="158"/>
      <c r="Q96" s="27"/>
      <c r="R96" s="27"/>
      <c r="S96" s="27"/>
      <c r="T96" s="27"/>
      <c r="U96" s="159"/>
      <c r="V96" s="159"/>
      <c r="W96" s="159"/>
      <c r="X96" s="159"/>
      <c r="Y96" s="159"/>
      <c r="Z96" s="159"/>
      <c r="AA96" s="159"/>
      <c r="AB96" s="5"/>
    </row>
    <row r="97" spans="1:55" ht="15.75" x14ac:dyDescent="0.25">
      <c r="A97" s="7">
        <v>310</v>
      </c>
      <c r="B97" s="76" t="s">
        <v>58</v>
      </c>
      <c r="C97" s="79">
        <v>150</v>
      </c>
      <c r="D97" s="80">
        <v>2.86</v>
      </c>
      <c r="E97" s="80">
        <v>4.3</v>
      </c>
      <c r="F97" s="80">
        <v>23.01</v>
      </c>
      <c r="G97" s="80">
        <v>142.35</v>
      </c>
      <c r="H97" s="81">
        <v>0.02</v>
      </c>
      <c r="I97" s="81">
        <v>4.8</v>
      </c>
      <c r="J97" s="81">
        <v>79.58</v>
      </c>
      <c r="K97" s="81">
        <v>71.47</v>
      </c>
      <c r="L97" s="81">
        <v>99.93</v>
      </c>
      <c r="M97" s="81">
        <v>29.01</v>
      </c>
      <c r="N97" s="81">
        <v>0.7</v>
      </c>
      <c r="O97" s="1"/>
      <c r="P97" s="156"/>
      <c r="Q97" s="27"/>
      <c r="R97" s="27"/>
      <c r="S97" s="27"/>
      <c r="T97" s="27"/>
      <c r="U97" s="159"/>
      <c r="V97" s="159"/>
      <c r="W97" s="159"/>
      <c r="X97" s="159"/>
      <c r="Y97" s="159"/>
      <c r="Z97" s="159"/>
      <c r="AA97" s="159"/>
      <c r="AB97" s="5"/>
    </row>
    <row r="98" spans="1:55" ht="15.75" x14ac:dyDescent="0.25">
      <c r="A98" s="7">
        <v>350</v>
      </c>
      <c r="B98" s="83" t="s">
        <v>59</v>
      </c>
      <c r="C98" s="79">
        <v>200</v>
      </c>
      <c r="D98" s="80">
        <v>0.15</v>
      </c>
      <c r="E98" s="80">
        <v>0.08</v>
      </c>
      <c r="F98" s="80">
        <v>24.49</v>
      </c>
      <c r="G98" s="80">
        <v>114.6</v>
      </c>
      <c r="H98" s="81">
        <v>0.01</v>
      </c>
      <c r="I98" s="81">
        <v>4</v>
      </c>
      <c r="J98" s="81">
        <v>0</v>
      </c>
      <c r="K98" s="81">
        <v>14</v>
      </c>
      <c r="L98" s="81">
        <v>8.94</v>
      </c>
      <c r="M98" s="81">
        <v>5.58</v>
      </c>
      <c r="N98" s="81">
        <v>0.14000000000000001</v>
      </c>
      <c r="O98" s="157"/>
      <c r="P98" s="156"/>
      <c r="Q98" s="27"/>
      <c r="R98" s="27"/>
      <c r="S98" s="27"/>
      <c r="T98" s="27"/>
      <c r="U98" s="159"/>
      <c r="V98" s="159"/>
      <c r="W98" s="159"/>
      <c r="X98" s="159"/>
      <c r="Y98" s="159"/>
      <c r="Z98" s="159"/>
      <c r="AA98" s="159"/>
      <c r="AB98" s="5"/>
    </row>
    <row r="99" spans="1:55" ht="15.75" x14ac:dyDescent="0.25">
      <c r="A99" s="7"/>
      <c r="B99" s="76" t="s">
        <v>32</v>
      </c>
      <c r="C99" s="79">
        <v>50</v>
      </c>
      <c r="D99" s="80">
        <v>2.2000000000000002</v>
      </c>
      <c r="E99" s="80">
        <v>0.27</v>
      </c>
      <c r="F99" s="80">
        <v>20.55</v>
      </c>
      <c r="G99" s="80">
        <v>108</v>
      </c>
      <c r="H99" s="81">
        <v>0.1</v>
      </c>
      <c r="I99" s="81">
        <v>0.12</v>
      </c>
      <c r="J99" s="81">
        <v>0</v>
      </c>
      <c r="K99" s="81">
        <v>53.5</v>
      </c>
      <c r="L99" s="81">
        <v>33.799999999999997</v>
      </c>
      <c r="M99" s="81">
        <v>11.5</v>
      </c>
      <c r="N99" s="81">
        <v>0.4</v>
      </c>
      <c r="O99" s="1"/>
      <c r="P99" s="156"/>
      <c r="Q99" s="27"/>
      <c r="R99" s="27"/>
      <c r="S99" s="27"/>
      <c r="T99" s="27"/>
      <c r="U99" s="159"/>
      <c r="V99" s="159"/>
      <c r="W99" s="159"/>
      <c r="X99" s="159"/>
      <c r="Y99" s="159"/>
      <c r="Z99" s="159"/>
      <c r="AA99" s="159"/>
      <c r="AB99" s="5"/>
    </row>
    <row r="100" spans="1:55" ht="15.75" x14ac:dyDescent="0.25">
      <c r="A100" s="7"/>
      <c r="B100" s="83" t="s">
        <v>23</v>
      </c>
      <c r="C100" s="79">
        <v>50</v>
      </c>
      <c r="D100" s="80">
        <v>2.0299999999999998</v>
      </c>
      <c r="E100" s="80">
        <v>0.25</v>
      </c>
      <c r="F100" s="80">
        <v>20.6</v>
      </c>
      <c r="G100" s="80">
        <v>110</v>
      </c>
      <c r="H100" s="81">
        <v>0.12</v>
      </c>
      <c r="I100" s="81">
        <v>0.1</v>
      </c>
      <c r="J100" s="81">
        <v>0</v>
      </c>
      <c r="K100" s="81">
        <v>62.5</v>
      </c>
      <c r="L100" s="81">
        <v>32.5</v>
      </c>
      <c r="M100" s="81">
        <v>10.5</v>
      </c>
      <c r="N100" s="81">
        <v>0.9</v>
      </c>
      <c r="O100" s="157"/>
      <c r="P100" s="156"/>
      <c r="Q100" s="27"/>
      <c r="R100" s="27"/>
      <c r="S100" s="27"/>
      <c r="T100" s="27"/>
      <c r="U100" s="159"/>
      <c r="V100" s="159"/>
      <c r="W100" s="159"/>
      <c r="X100" s="159"/>
      <c r="Y100" s="159"/>
      <c r="Z100" s="159"/>
      <c r="AA100" s="159"/>
      <c r="AB100" s="5"/>
    </row>
    <row r="101" spans="1:55" ht="15.75" x14ac:dyDescent="0.25">
      <c r="A101" s="7"/>
      <c r="B101" s="86" t="s">
        <v>24</v>
      </c>
      <c r="C101" s="88">
        <v>835</v>
      </c>
      <c r="D101" s="87">
        <f t="shared" ref="D101:N101" si="13">SUM(D94:D99)</f>
        <v>26.579999999999995</v>
      </c>
      <c r="E101" s="87">
        <f t="shared" si="13"/>
        <v>27.6</v>
      </c>
      <c r="F101" s="87">
        <f t="shared" si="13"/>
        <v>116.74</v>
      </c>
      <c r="G101" s="87">
        <f t="shared" si="13"/>
        <v>820.79000000000008</v>
      </c>
      <c r="H101" s="87">
        <f t="shared" si="13"/>
        <v>0.37</v>
      </c>
      <c r="I101" s="87">
        <f t="shared" si="13"/>
        <v>18.96</v>
      </c>
      <c r="J101" s="87">
        <f t="shared" si="13"/>
        <v>244</v>
      </c>
      <c r="K101" s="87">
        <f t="shared" si="13"/>
        <v>350.49</v>
      </c>
      <c r="L101" s="87">
        <f t="shared" si="13"/>
        <v>346.71000000000004</v>
      </c>
      <c r="M101" s="87">
        <f t="shared" si="13"/>
        <v>85.45</v>
      </c>
      <c r="N101" s="87">
        <f t="shared" si="13"/>
        <v>4.2</v>
      </c>
      <c r="O101" s="160"/>
      <c r="P101" s="172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5"/>
    </row>
    <row r="102" spans="1:55" ht="15.75" x14ac:dyDescent="0.25">
      <c r="A102" s="7"/>
      <c r="B102" s="77"/>
      <c r="C102" s="114"/>
      <c r="D102" s="77"/>
      <c r="E102" s="77"/>
      <c r="F102" s="77"/>
      <c r="G102" s="77"/>
      <c r="H102" s="76"/>
      <c r="I102" s="76"/>
      <c r="J102" s="76"/>
      <c r="K102" s="76"/>
      <c r="L102" s="75"/>
      <c r="M102" s="115"/>
      <c r="N102" s="76"/>
      <c r="O102" s="5"/>
      <c r="P102" s="5"/>
      <c r="Q102" s="5"/>
      <c r="R102" s="5"/>
      <c r="S102" s="5"/>
      <c r="T102" s="5"/>
      <c r="U102" s="1"/>
      <c r="V102" s="1"/>
      <c r="W102" s="1"/>
      <c r="X102" s="1"/>
      <c r="Y102" s="164"/>
      <c r="Z102" s="2"/>
      <c r="AA102" s="1"/>
      <c r="AB102" s="5"/>
    </row>
    <row r="103" spans="1:55" ht="15.75" x14ac:dyDescent="0.25">
      <c r="A103" s="7"/>
      <c r="B103" s="96" t="s">
        <v>33</v>
      </c>
      <c r="C103" s="79"/>
      <c r="D103" s="87"/>
      <c r="E103" s="87"/>
      <c r="F103" s="87"/>
      <c r="G103" s="87"/>
      <c r="H103" s="87"/>
      <c r="I103" s="87"/>
      <c r="J103" s="87"/>
      <c r="K103" s="87"/>
      <c r="L103" s="79"/>
      <c r="M103" s="97"/>
      <c r="N103" s="76"/>
      <c r="O103" s="161"/>
      <c r="P103" s="156"/>
      <c r="Q103" s="33"/>
      <c r="R103" s="33"/>
      <c r="S103" s="33"/>
      <c r="T103" s="33"/>
      <c r="U103" s="33"/>
      <c r="V103" s="33"/>
      <c r="W103" s="33"/>
      <c r="X103" s="33"/>
      <c r="Y103" s="156"/>
      <c r="Z103" s="162"/>
      <c r="AA103" s="1"/>
      <c r="AB103" s="5"/>
    </row>
    <row r="104" spans="1:55" ht="15.75" x14ac:dyDescent="0.25">
      <c r="A104" s="7"/>
      <c r="B104" s="76" t="s">
        <v>53</v>
      </c>
      <c r="C104" s="79">
        <v>50</v>
      </c>
      <c r="D104" s="80">
        <v>10.199999999999999</v>
      </c>
      <c r="E104" s="80">
        <v>10.5</v>
      </c>
      <c r="F104" s="80">
        <v>4.2</v>
      </c>
      <c r="G104" s="80">
        <v>175</v>
      </c>
      <c r="H104" s="80">
        <v>0.16</v>
      </c>
      <c r="I104" s="80">
        <v>0.3</v>
      </c>
      <c r="J104" s="80">
        <v>96</v>
      </c>
      <c r="K104" s="80">
        <v>109.3</v>
      </c>
      <c r="L104" s="80">
        <v>139.19999999999999</v>
      </c>
      <c r="M104" s="80">
        <v>22.6</v>
      </c>
      <c r="N104" s="80">
        <v>0.79</v>
      </c>
      <c r="O104" s="1"/>
      <c r="P104" s="156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5"/>
    </row>
    <row r="105" spans="1:55" ht="17.25" customHeight="1" x14ac:dyDescent="0.25">
      <c r="A105" s="7"/>
      <c r="B105" s="76" t="s">
        <v>34</v>
      </c>
      <c r="C105" s="79">
        <v>200</v>
      </c>
      <c r="D105" s="80">
        <v>0</v>
      </c>
      <c r="E105" s="80">
        <v>0</v>
      </c>
      <c r="F105" s="80">
        <v>31.8</v>
      </c>
      <c r="G105" s="80">
        <v>128</v>
      </c>
      <c r="H105" s="80">
        <v>0.02</v>
      </c>
      <c r="I105" s="80">
        <v>4</v>
      </c>
      <c r="J105" s="80">
        <v>0</v>
      </c>
      <c r="K105" s="80">
        <v>38</v>
      </c>
      <c r="L105" s="100">
        <v>14</v>
      </c>
      <c r="M105" s="80">
        <v>8</v>
      </c>
      <c r="N105" s="80">
        <v>0.4</v>
      </c>
      <c r="O105" s="1"/>
      <c r="P105" s="156"/>
      <c r="Q105" s="27"/>
      <c r="R105" s="27"/>
      <c r="S105" s="27"/>
      <c r="T105" s="27"/>
      <c r="U105" s="27"/>
      <c r="V105" s="27"/>
      <c r="W105" s="27"/>
      <c r="X105" s="27"/>
      <c r="Y105" s="29"/>
      <c r="Z105" s="27"/>
      <c r="AA105" s="27"/>
      <c r="AB105" s="5"/>
    </row>
    <row r="106" spans="1:55" ht="15.75" x14ac:dyDescent="0.25">
      <c r="A106" s="7"/>
      <c r="B106" s="83" t="s">
        <v>35</v>
      </c>
      <c r="C106" s="79">
        <v>100</v>
      </c>
      <c r="D106" s="80">
        <v>0.4</v>
      </c>
      <c r="E106" s="80">
        <v>0.4</v>
      </c>
      <c r="F106" s="80">
        <v>9.8000000000000007</v>
      </c>
      <c r="G106" s="80">
        <v>47</v>
      </c>
      <c r="H106" s="81">
        <v>0</v>
      </c>
      <c r="I106" s="81">
        <v>4.5999999999999996</v>
      </c>
      <c r="J106" s="81">
        <v>3</v>
      </c>
      <c r="K106" s="81">
        <v>6</v>
      </c>
      <c r="L106" s="81">
        <v>11</v>
      </c>
      <c r="M106" s="81">
        <v>5</v>
      </c>
      <c r="N106" s="81">
        <v>0.5</v>
      </c>
      <c r="O106" s="157"/>
      <c r="P106" s="156"/>
      <c r="Q106" s="27"/>
      <c r="R106" s="27"/>
      <c r="S106" s="27"/>
      <c r="T106" s="27"/>
      <c r="U106" s="159"/>
      <c r="V106" s="159"/>
      <c r="W106" s="159"/>
      <c r="X106" s="159"/>
      <c r="Y106" s="159"/>
      <c r="Z106" s="159"/>
      <c r="AA106" s="159"/>
      <c r="AB106" s="5"/>
    </row>
    <row r="107" spans="1:55" ht="15.75" x14ac:dyDescent="0.25">
      <c r="A107" s="7"/>
      <c r="B107" s="86" t="s">
        <v>24</v>
      </c>
      <c r="C107" s="75">
        <v>350</v>
      </c>
      <c r="D107" s="87">
        <f t="shared" ref="D107:N107" si="14">SUM(D104:D106)</f>
        <v>10.6</v>
      </c>
      <c r="E107" s="87">
        <f t="shared" si="14"/>
        <v>10.9</v>
      </c>
      <c r="F107" s="87">
        <f t="shared" si="14"/>
        <v>45.8</v>
      </c>
      <c r="G107" s="87">
        <f t="shared" si="14"/>
        <v>350</v>
      </c>
      <c r="H107" s="87">
        <f t="shared" si="14"/>
        <v>0.18</v>
      </c>
      <c r="I107" s="87">
        <f t="shared" si="14"/>
        <v>8.8999999999999986</v>
      </c>
      <c r="J107" s="87">
        <f t="shared" si="14"/>
        <v>99</v>
      </c>
      <c r="K107" s="87">
        <f t="shared" si="14"/>
        <v>153.30000000000001</v>
      </c>
      <c r="L107" s="87">
        <f t="shared" si="14"/>
        <v>164.2</v>
      </c>
      <c r="M107" s="87">
        <f t="shared" si="14"/>
        <v>35.6</v>
      </c>
      <c r="N107" s="87">
        <f t="shared" si="14"/>
        <v>1.69</v>
      </c>
      <c r="O107" s="160"/>
      <c r="P107" s="164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5"/>
      <c r="AC107" s="4"/>
      <c r="AD107" s="4"/>
      <c r="AE107" s="4"/>
      <c r="AF107" s="4"/>
      <c r="AG107" s="4"/>
      <c r="AH107" s="4"/>
      <c r="AI107" s="4"/>
      <c r="AJ107" s="22"/>
      <c r="AK107" s="4"/>
      <c r="AL107" s="4"/>
      <c r="AM107" s="4"/>
      <c r="AN107" s="4"/>
      <c r="AO107" s="4"/>
      <c r="AP107" s="1"/>
      <c r="AQ107" s="5"/>
      <c r="AR107" s="17"/>
      <c r="AS107" s="5"/>
      <c r="AT107" s="5"/>
      <c r="AU107" s="5"/>
      <c r="AV107" s="5"/>
      <c r="AW107" s="4"/>
      <c r="AX107" s="22"/>
      <c r="AY107" s="4"/>
      <c r="AZ107" s="4"/>
      <c r="BA107" s="4"/>
      <c r="BB107" s="4"/>
      <c r="BC107" s="4"/>
    </row>
    <row r="108" spans="1:55" ht="15.75" x14ac:dyDescent="0.25">
      <c r="A108" s="7"/>
      <c r="B108" s="76"/>
      <c r="C108" s="75"/>
      <c r="D108" s="101">
        <f t="shared" ref="D108:N108" si="15">D107+D101+D91</f>
        <v>52.019999999999996</v>
      </c>
      <c r="E108" s="101">
        <f t="shared" si="15"/>
        <v>52.3</v>
      </c>
      <c r="F108" s="101">
        <f t="shared" si="15"/>
        <v>235.62</v>
      </c>
      <c r="G108" s="101">
        <f t="shared" si="15"/>
        <v>1668.54</v>
      </c>
      <c r="H108" s="101">
        <f t="shared" si="15"/>
        <v>0.8</v>
      </c>
      <c r="I108" s="101">
        <f t="shared" si="15"/>
        <v>36.29</v>
      </c>
      <c r="J108" s="101">
        <f t="shared" si="15"/>
        <v>475.5</v>
      </c>
      <c r="K108" s="101">
        <f>K107+K101+K91</f>
        <v>711.39</v>
      </c>
      <c r="L108" s="101">
        <f t="shared" si="15"/>
        <v>761.51</v>
      </c>
      <c r="M108" s="101">
        <f t="shared" si="15"/>
        <v>177.55</v>
      </c>
      <c r="N108" s="101">
        <f t="shared" si="15"/>
        <v>8.7200000000000006</v>
      </c>
      <c r="O108" s="1"/>
      <c r="P108" s="164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"/>
      <c r="AC108" s="5"/>
      <c r="AD108" s="17"/>
      <c r="AE108" s="5"/>
      <c r="AF108" s="5"/>
      <c r="AG108" s="5"/>
      <c r="AH108" s="5"/>
      <c r="AI108" s="4"/>
      <c r="AJ108" s="23"/>
      <c r="AK108" s="4"/>
      <c r="AL108" s="4"/>
      <c r="AM108" s="4"/>
      <c r="AN108" s="4"/>
      <c r="AO108" s="4"/>
      <c r="AP108" s="1"/>
      <c r="AQ108" s="5"/>
      <c r="AR108" s="17"/>
      <c r="AS108" s="5"/>
      <c r="AT108" s="5"/>
      <c r="AU108" s="5"/>
      <c r="AV108" s="5"/>
      <c r="AW108" s="4"/>
      <c r="AX108" s="23"/>
      <c r="AY108" s="4"/>
      <c r="AZ108" s="4"/>
      <c r="BA108" s="4"/>
      <c r="BB108" s="4"/>
      <c r="BC108" s="4"/>
    </row>
    <row r="109" spans="1:55" ht="24.6" customHeight="1" x14ac:dyDescent="0.2">
      <c r="A109" s="4"/>
      <c r="B109" s="103"/>
      <c r="C109" s="104"/>
      <c r="D109" s="104">
        <v>10.6</v>
      </c>
      <c r="E109" s="104">
        <v>10.9</v>
      </c>
      <c r="F109" s="104">
        <v>45.8</v>
      </c>
      <c r="G109" s="104">
        <v>350</v>
      </c>
      <c r="H109" s="104">
        <v>0.18</v>
      </c>
      <c r="I109" s="104">
        <v>8.8999999999999986</v>
      </c>
      <c r="J109" s="104">
        <v>99</v>
      </c>
      <c r="K109" s="104">
        <v>153.30000000000001</v>
      </c>
      <c r="L109" s="104">
        <v>164.2</v>
      </c>
      <c r="M109" s="104">
        <v>35.6</v>
      </c>
      <c r="N109" s="104">
        <v>1.69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55" ht="25.5" customHeight="1" x14ac:dyDescent="0.2">
      <c r="A110" s="4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55" ht="49.5" customHeight="1" x14ac:dyDescent="0.25">
      <c r="A111" s="7"/>
      <c r="B111" s="71" t="s">
        <v>60</v>
      </c>
      <c r="C111" s="185" t="s">
        <v>1</v>
      </c>
      <c r="D111" s="186"/>
      <c r="E111" s="186"/>
      <c r="F111" s="187"/>
      <c r="G111" s="72" t="s">
        <v>2</v>
      </c>
      <c r="H111" s="188" t="s">
        <v>3</v>
      </c>
      <c r="I111" s="188"/>
      <c r="J111" s="188"/>
      <c r="K111" s="188" t="s">
        <v>4</v>
      </c>
      <c r="L111" s="188"/>
      <c r="M111" s="188"/>
      <c r="N111" s="188"/>
      <c r="O111" s="152"/>
      <c r="P111" s="153"/>
      <c r="Q111" s="153"/>
      <c r="R111" s="153"/>
      <c r="S111" s="153"/>
      <c r="T111" s="154"/>
      <c r="U111" s="153"/>
      <c r="V111" s="153"/>
      <c r="W111" s="153"/>
      <c r="X111" s="153"/>
      <c r="Y111" s="153"/>
      <c r="Z111" s="153"/>
      <c r="AA111" s="153"/>
      <c r="AB111" s="5"/>
    </row>
    <row r="112" spans="1:55" ht="25.5" x14ac:dyDescent="0.25">
      <c r="A112" s="7"/>
      <c r="B112" s="73" t="s">
        <v>5</v>
      </c>
      <c r="C112" s="73" t="s">
        <v>6</v>
      </c>
      <c r="D112" s="73" t="s">
        <v>7</v>
      </c>
      <c r="E112" s="73" t="s">
        <v>8</v>
      </c>
      <c r="F112" s="73" t="s">
        <v>9</v>
      </c>
      <c r="G112" s="73" t="s">
        <v>10</v>
      </c>
      <c r="H112" s="72" t="s">
        <v>11</v>
      </c>
      <c r="I112" s="72" t="s">
        <v>12</v>
      </c>
      <c r="J112" s="72" t="s">
        <v>13</v>
      </c>
      <c r="K112" s="72" t="s">
        <v>14</v>
      </c>
      <c r="L112" s="72" t="s">
        <v>15</v>
      </c>
      <c r="M112" s="72" t="s">
        <v>16</v>
      </c>
      <c r="N112" s="72" t="s">
        <v>17</v>
      </c>
      <c r="O112" s="39"/>
      <c r="P112" s="39"/>
      <c r="Q112" s="39"/>
      <c r="R112" s="39"/>
      <c r="S112" s="39"/>
      <c r="T112" s="39"/>
      <c r="U112" s="154"/>
      <c r="V112" s="154"/>
      <c r="W112" s="154"/>
      <c r="X112" s="154"/>
      <c r="Y112" s="154"/>
      <c r="Z112" s="154"/>
      <c r="AA112" s="154"/>
      <c r="AB112" s="5"/>
    </row>
    <row r="113" spans="1:28" ht="15.75" x14ac:dyDescent="0.25">
      <c r="A113" s="7"/>
      <c r="B113" s="74" t="s">
        <v>18</v>
      </c>
      <c r="C113" s="75"/>
      <c r="D113" s="76"/>
      <c r="E113" s="76"/>
      <c r="F113" s="76"/>
      <c r="G113" s="76"/>
      <c r="H113" s="77"/>
      <c r="I113" s="77"/>
      <c r="J113" s="77"/>
      <c r="K113" s="77"/>
      <c r="L113" s="77"/>
      <c r="M113" s="77"/>
      <c r="N113" s="77"/>
      <c r="O113" s="155"/>
      <c r="P113" s="1"/>
      <c r="Q113" s="1"/>
      <c r="R113" s="1"/>
      <c r="S113" s="1"/>
      <c r="T113" s="1"/>
      <c r="U113" s="5"/>
      <c r="V113" s="5"/>
      <c r="W113" s="5"/>
      <c r="X113" s="5"/>
      <c r="Y113" s="5"/>
      <c r="Z113" s="5"/>
      <c r="AA113" s="5"/>
      <c r="AB113" s="5"/>
    </row>
    <row r="114" spans="1:28" ht="15.75" x14ac:dyDescent="0.25">
      <c r="A114" s="18" t="s">
        <v>87</v>
      </c>
      <c r="B114" s="76" t="s">
        <v>92</v>
      </c>
      <c r="C114" s="79">
        <v>100</v>
      </c>
      <c r="D114" s="100">
        <v>6.85</v>
      </c>
      <c r="E114" s="100">
        <v>8.5</v>
      </c>
      <c r="F114" s="100">
        <v>18.600000000000001</v>
      </c>
      <c r="G114" s="100">
        <v>176</v>
      </c>
      <c r="H114" s="81">
        <v>0.14000000000000001</v>
      </c>
      <c r="I114" s="81">
        <v>8.1999999999999993</v>
      </c>
      <c r="J114" s="81">
        <v>110.95</v>
      </c>
      <c r="K114" s="81">
        <v>117</v>
      </c>
      <c r="L114" s="81">
        <v>68</v>
      </c>
      <c r="M114" s="81">
        <v>15.66</v>
      </c>
      <c r="N114" s="81">
        <v>1.08</v>
      </c>
      <c r="O114" s="1"/>
      <c r="P114" s="156"/>
      <c r="Q114" s="29"/>
      <c r="R114" s="29"/>
      <c r="S114" s="29"/>
      <c r="T114" s="29"/>
      <c r="U114" s="159"/>
      <c r="V114" s="159"/>
      <c r="W114" s="159"/>
      <c r="X114" s="159"/>
      <c r="Y114" s="159"/>
      <c r="Z114" s="159"/>
      <c r="AA114" s="159"/>
      <c r="AB114" s="5"/>
    </row>
    <row r="115" spans="1:28" ht="15.75" x14ac:dyDescent="0.25">
      <c r="A115" s="7">
        <v>309</v>
      </c>
      <c r="B115" s="83" t="s">
        <v>30</v>
      </c>
      <c r="C115" s="79">
        <v>150</v>
      </c>
      <c r="D115" s="100">
        <v>5.5</v>
      </c>
      <c r="E115" s="100">
        <v>4.5</v>
      </c>
      <c r="F115" s="100">
        <v>26.4</v>
      </c>
      <c r="G115" s="100">
        <v>168.45</v>
      </c>
      <c r="H115" s="81">
        <v>0.03</v>
      </c>
      <c r="I115" s="81">
        <v>0</v>
      </c>
      <c r="J115" s="81">
        <v>24.98</v>
      </c>
      <c r="K115" s="81">
        <v>27.45</v>
      </c>
      <c r="L115" s="81">
        <v>56.994</v>
      </c>
      <c r="M115" s="81">
        <v>21.38</v>
      </c>
      <c r="N115" s="81">
        <v>0.45</v>
      </c>
      <c r="O115" s="157"/>
      <c r="P115" s="156"/>
      <c r="Q115" s="27"/>
      <c r="R115" s="27"/>
      <c r="S115" s="27"/>
      <c r="T115" s="27"/>
      <c r="U115" s="159"/>
      <c r="V115" s="159"/>
      <c r="W115" s="159"/>
      <c r="X115" s="159"/>
      <c r="Y115" s="159"/>
      <c r="Z115" s="159"/>
      <c r="AA115" s="159"/>
      <c r="AB115" s="5"/>
    </row>
    <row r="116" spans="1:28" ht="15.75" x14ac:dyDescent="0.25">
      <c r="A116" s="7">
        <v>376</v>
      </c>
      <c r="B116" s="83" t="s">
        <v>20</v>
      </c>
      <c r="C116" s="84" t="s">
        <v>21</v>
      </c>
      <c r="D116" s="80">
        <v>0.2</v>
      </c>
      <c r="E116" s="80">
        <v>0</v>
      </c>
      <c r="F116" s="80">
        <v>15</v>
      </c>
      <c r="G116" s="80">
        <v>58</v>
      </c>
      <c r="H116" s="81">
        <v>0</v>
      </c>
      <c r="I116" s="81">
        <v>1</v>
      </c>
      <c r="J116" s="81">
        <v>0</v>
      </c>
      <c r="K116" s="81">
        <v>11.1</v>
      </c>
      <c r="L116" s="81">
        <v>82.4</v>
      </c>
      <c r="M116" s="81">
        <v>1.4</v>
      </c>
      <c r="N116" s="81">
        <v>0.28000000000000003</v>
      </c>
      <c r="O116" s="157"/>
      <c r="P116" s="158"/>
      <c r="Q116" s="27"/>
      <c r="R116" s="27"/>
      <c r="S116" s="27"/>
      <c r="T116" s="27"/>
      <c r="U116" s="159"/>
      <c r="V116" s="159"/>
      <c r="W116" s="159"/>
      <c r="X116" s="159"/>
      <c r="Y116" s="159"/>
      <c r="Z116" s="159"/>
      <c r="AA116" s="159"/>
      <c r="AB116" s="5"/>
    </row>
    <row r="117" spans="1:28" ht="15.75" x14ac:dyDescent="0.25">
      <c r="A117" s="7"/>
      <c r="B117" s="83" t="s">
        <v>23</v>
      </c>
      <c r="C117" s="79">
        <v>50</v>
      </c>
      <c r="D117" s="80">
        <v>2.0299999999999998</v>
      </c>
      <c r="E117" s="80">
        <v>0.25</v>
      </c>
      <c r="F117" s="80">
        <v>20.6</v>
      </c>
      <c r="G117" s="80">
        <v>110</v>
      </c>
      <c r="H117" s="81">
        <v>0.12</v>
      </c>
      <c r="I117" s="81">
        <v>0.1</v>
      </c>
      <c r="J117" s="81">
        <v>0</v>
      </c>
      <c r="K117" s="81">
        <v>62.5</v>
      </c>
      <c r="L117" s="81">
        <v>32.5</v>
      </c>
      <c r="M117" s="81">
        <v>10.5</v>
      </c>
      <c r="N117" s="81">
        <v>0.9</v>
      </c>
      <c r="O117" s="157"/>
      <c r="P117" s="156"/>
      <c r="Q117" s="27"/>
      <c r="R117" s="27"/>
      <c r="S117" s="27"/>
      <c r="T117" s="27"/>
      <c r="U117" s="159"/>
      <c r="V117" s="159"/>
      <c r="W117" s="159"/>
      <c r="X117" s="159"/>
      <c r="Y117" s="159"/>
      <c r="Z117" s="159"/>
      <c r="AA117" s="159"/>
      <c r="AB117" s="5"/>
    </row>
    <row r="118" spans="1:28" ht="15.75" x14ac:dyDescent="0.25">
      <c r="A118" s="7">
        <v>15</v>
      </c>
      <c r="B118" s="85" t="s">
        <v>91</v>
      </c>
      <c r="C118" s="79">
        <v>50</v>
      </c>
      <c r="D118" s="80">
        <v>0.35</v>
      </c>
      <c r="E118" s="80">
        <v>0.05</v>
      </c>
      <c r="F118" s="80">
        <v>0.95</v>
      </c>
      <c r="G118" s="80">
        <v>6</v>
      </c>
      <c r="H118" s="81">
        <v>0.01</v>
      </c>
      <c r="I118" s="81">
        <v>2.4500000000000002</v>
      </c>
      <c r="J118" s="81">
        <v>0</v>
      </c>
      <c r="K118" s="81">
        <v>8.5</v>
      </c>
      <c r="L118" s="81">
        <v>15</v>
      </c>
      <c r="M118" s="81">
        <v>7</v>
      </c>
      <c r="N118" s="81">
        <v>0.25</v>
      </c>
      <c r="O118" s="44"/>
      <c r="P118" s="156"/>
      <c r="Q118" s="27"/>
      <c r="R118" s="27"/>
      <c r="S118" s="27"/>
      <c r="T118" s="27"/>
      <c r="U118" s="159"/>
      <c r="V118" s="159"/>
      <c r="W118" s="159"/>
      <c r="X118" s="159"/>
      <c r="Y118" s="159"/>
      <c r="Z118" s="159"/>
      <c r="AA118" s="159"/>
      <c r="AB118" s="5"/>
    </row>
    <row r="119" spans="1:28" ht="15.75" x14ac:dyDescent="0.25">
      <c r="A119" s="7"/>
      <c r="B119" s="96" t="s">
        <v>24</v>
      </c>
      <c r="C119" s="79">
        <v>550</v>
      </c>
      <c r="D119" s="87">
        <f t="shared" ref="D119:M119" si="16">SUM(D114:D118)</f>
        <v>14.929999999999998</v>
      </c>
      <c r="E119" s="87">
        <f t="shared" si="16"/>
        <v>13.3</v>
      </c>
      <c r="F119" s="87">
        <f t="shared" si="16"/>
        <v>81.55</v>
      </c>
      <c r="G119" s="87">
        <f t="shared" si="16"/>
        <v>518.45000000000005</v>
      </c>
      <c r="H119" s="87">
        <f t="shared" si="16"/>
        <v>0.30000000000000004</v>
      </c>
      <c r="I119" s="88">
        <f t="shared" si="16"/>
        <v>11.75</v>
      </c>
      <c r="J119" s="87">
        <f>SUM(J114:J118)</f>
        <v>135.93</v>
      </c>
      <c r="K119" s="87">
        <f t="shared" si="16"/>
        <v>226.54999999999998</v>
      </c>
      <c r="L119" s="87">
        <f t="shared" si="16"/>
        <v>254.89400000000001</v>
      </c>
      <c r="M119" s="87">
        <f t="shared" si="16"/>
        <v>55.94</v>
      </c>
      <c r="N119" s="89">
        <f>SUM(N114:N118)-0.1</f>
        <v>2.86</v>
      </c>
      <c r="O119" s="161"/>
      <c r="P119" s="156"/>
      <c r="Q119" s="33"/>
      <c r="R119" s="33"/>
      <c r="S119" s="33"/>
      <c r="T119" s="33"/>
      <c r="U119" s="33"/>
      <c r="V119" s="33"/>
      <c r="W119" s="172"/>
      <c r="X119" s="33"/>
      <c r="Y119" s="33"/>
      <c r="Z119" s="33"/>
      <c r="AA119" s="167"/>
      <c r="AB119" s="5"/>
    </row>
    <row r="120" spans="1:28" ht="15.75" x14ac:dyDescent="0.25">
      <c r="A120" s="9"/>
      <c r="B120" s="77"/>
      <c r="C120" s="122"/>
      <c r="D120" s="122">
        <v>19.260000000000002</v>
      </c>
      <c r="E120" s="122">
        <v>19.75</v>
      </c>
      <c r="F120" s="122">
        <v>74.080000000000013</v>
      </c>
      <c r="G120" s="122">
        <v>571.75</v>
      </c>
      <c r="H120" s="123">
        <v>0.255</v>
      </c>
      <c r="I120" s="123">
        <v>11.799999999999999</v>
      </c>
      <c r="J120" s="123">
        <v>171.5</v>
      </c>
      <c r="K120" s="123">
        <v>241.1</v>
      </c>
      <c r="L120" s="123">
        <v>270.60000000000002</v>
      </c>
      <c r="M120" s="123">
        <v>61.999999999999993</v>
      </c>
      <c r="N120" s="95">
        <v>2.88</v>
      </c>
      <c r="O120" s="5"/>
      <c r="P120" s="5"/>
      <c r="Q120" s="5"/>
      <c r="R120" s="5"/>
      <c r="S120" s="5"/>
      <c r="T120" s="5"/>
      <c r="U120" s="1"/>
      <c r="V120" s="1"/>
      <c r="W120" s="1"/>
      <c r="X120" s="1"/>
      <c r="Y120" s="1"/>
      <c r="Z120" s="1"/>
      <c r="AA120" s="173"/>
      <c r="AB120" s="5"/>
    </row>
    <row r="121" spans="1:28" ht="15.75" x14ac:dyDescent="0.25">
      <c r="A121" s="7"/>
      <c r="B121" s="96" t="s">
        <v>25</v>
      </c>
      <c r="C121" s="79"/>
      <c r="D121" s="80"/>
      <c r="E121" s="80"/>
      <c r="F121" s="80"/>
      <c r="G121" s="100"/>
      <c r="H121" s="80"/>
      <c r="I121" s="80"/>
      <c r="J121" s="80"/>
      <c r="K121" s="100"/>
      <c r="L121" s="79"/>
      <c r="M121" s="97"/>
      <c r="N121" s="116"/>
      <c r="O121" s="161"/>
      <c r="P121" s="156"/>
      <c r="Q121" s="27"/>
      <c r="R121" s="27"/>
      <c r="S121" s="27"/>
      <c r="T121" s="29"/>
      <c r="U121" s="27"/>
      <c r="V121" s="27"/>
      <c r="W121" s="27"/>
      <c r="X121" s="29"/>
      <c r="Y121" s="156"/>
      <c r="Z121" s="162"/>
      <c r="AA121" s="173"/>
      <c r="AB121" s="5"/>
    </row>
    <row r="122" spans="1:28" ht="15.75" x14ac:dyDescent="0.25">
      <c r="A122" s="7">
        <v>21</v>
      </c>
      <c r="B122" s="76" t="s">
        <v>61</v>
      </c>
      <c r="C122" s="79">
        <v>60</v>
      </c>
      <c r="D122" s="80">
        <v>0.51</v>
      </c>
      <c r="E122" s="80">
        <v>3.03</v>
      </c>
      <c r="F122" s="80">
        <v>1.55</v>
      </c>
      <c r="G122" s="80">
        <v>35.46</v>
      </c>
      <c r="H122" s="81">
        <v>0.09</v>
      </c>
      <c r="I122" s="81">
        <v>2.04</v>
      </c>
      <c r="J122" s="81">
        <v>24.45</v>
      </c>
      <c r="K122" s="81">
        <v>53.48</v>
      </c>
      <c r="L122" s="81">
        <v>45.39</v>
      </c>
      <c r="M122" s="81">
        <v>9.75</v>
      </c>
      <c r="N122" s="81">
        <v>1.51</v>
      </c>
      <c r="O122" s="1"/>
      <c r="P122" s="156"/>
      <c r="Q122" s="27"/>
      <c r="R122" s="27"/>
      <c r="S122" s="27"/>
      <c r="T122" s="27"/>
      <c r="U122" s="159"/>
      <c r="V122" s="159"/>
      <c r="W122" s="159"/>
      <c r="X122" s="159"/>
      <c r="Y122" s="159"/>
      <c r="Z122" s="159"/>
      <c r="AA122" s="159"/>
      <c r="AB122" s="5"/>
    </row>
    <row r="123" spans="1:28" ht="15.75" x14ac:dyDescent="0.25">
      <c r="A123" s="7">
        <v>82</v>
      </c>
      <c r="B123" s="76" t="s">
        <v>83</v>
      </c>
      <c r="C123" s="79" t="s">
        <v>43</v>
      </c>
      <c r="D123" s="80">
        <v>7.65</v>
      </c>
      <c r="E123" s="80">
        <v>8.1199999999999992</v>
      </c>
      <c r="F123" s="80">
        <v>24.95</v>
      </c>
      <c r="G123" s="80">
        <v>140.11000000000001</v>
      </c>
      <c r="H123" s="81">
        <v>0.03</v>
      </c>
      <c r="I123" s="81">
        <v>1.65</v>
      </c>
      <c r="J123" s="81">
        <v>71.010000000000005</v>
      </c>
      <c r="K123" s="81">
        <v>68.12</v>
      </c>
      <c r="L123" s="81">
        <v>49.92</v>
      </c>
      <c r="M123" s="81">
        <v>4.99</v>
      </c>
      <c r="N123" s="81">
        <v>0.31</v>
      </c>
      <c r="O123" s="1"/>
      <c r="P123" s="156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5"/>
    </row>
    <row r="124" spans="1:28" ht="15.75" x14ac:dyDescent="0.25">
      <c r="A124" s="7">
        <v>294</v>
      </c>
      <c r="B124" s="76" t="s">
        <v>29</v>
      </c>
      <c r="C124" s="84">
        <v>100</v>
      </c>
      <c r="D124" s="80">
        <v>10.1</v>
      </c>
      <c r="E124" s="80">
        <v>13.1</v>
      </c>
      <c r="F124" s="80">
        <v>2.4500000000000002</v>
      </c>
      <c r="G124" s="80">
        <v>97.95</v>
      </c>
      <c r="H124" s="80">
        <v>0</v>
      </c>
      <c r="I124" s="80">
        <v>2.09</v>
      </c>
      <c r="J124" s="80">
        <v>149.4</v>
      </c>
      <c r="K124" s="80">
        <v>106.98</v>
      </c>
      <c r="L124" s="100">
        <v>106.93</v>
      </c>
      <c r="M124" s="80">
        <v>14.04</v>
      </c>
      <c r="N124" s="80">
        <v>0.5</v>
      </c>
      <c r="O124" s="1"/>
      <c r="P124" s="158"/>
      <c r="Q124" s="27"/>
      <c r="R124" s="27"/>
      <c r="S124" s="27"/>
      <c r="T124" s="27"/>
      <c r="U124" s="27"/>
      <c r="V124" s="27"/>
      <c r="W124" s="27"/>
      <c r="X124" s="27"/>
      <c r="Y124" s="29"/>
      <c r="Z124" s="27"/>
      <c r="AA124" s="27"/>
      <c r="AB124" s="5"/>
    </row>
    <row r="125" spans="1:28" ht="15.75" x14ac:dyDescent="0.25">
      <c r="A125" s="7">
        <v>312</v>
      </c>
      <c r="B125" s="76" t="s">
        <v>110</v>
      </c>
      <c r="C125" s="79">
        <v>150</v>
      </c>
      <c r="D125" s="80">
        <v>4.03</v>
      </c>
      <c r="E125" s="80">
        <v>6.22</v>
      </c>
      <c r="F125" s="80">
        <v>19.190000000000001</v>
      </c>
      <c r="G125" s="100">
        <v>182.01</v>
      </c>
      <c r="H125" s="81">
        <v>0.05</v>
      </c>
      <c r="I125" s="81">
        <v>4.13</v>
      </c>
      <c r="J125" s="81">
        <v>88.01</v>
      </c>
      <c r="K125" s="81">
        <v>81.239999999999995</v>
      </c>
      <c r="L125" s="81">
        <v>103.85</v>
      </c>
      <c r="M125" s="81">
        <v>16.03</v>
      </c>
      <c r="N125" s="81">
        <v>0.37</v>
      </c>
      <c r="O125" s="1"/>
      <c r="P125" s="156"/>
      <c r="Q125" s="29"/>
      <c r="R125" s="29"/>
      <c r="S125" s="29"/>
      <c r="T125" s="29"/>
      <c r="U125" s="159"/>
      <c r="V125" s="159"/>
      <c r="W125" s="159"/>
      <c r="X125" s="159"/>
      <c r="Y125" s="159"/>
      <c r="Z125" s="159"/>
      <c r="AA125" s="159"/>
      <c r="AB125" s="5"/>
    </row>
    <row r="126" spans="1:28" ht="15.75" x14ac:dyDescent="0.25">
      <c r="A126" s="7">
        <v>342</v>
      </c>
      <c r="B126" s="76" t="s">
        <v>31</v>
      </c>
      <c r="C126" s="79">
        <v>200</v>
      </c>
      <c r="D126" s="80">
        <v>0.16</v>
      </c>
      <c r="E126" s="80">
        <v>0.16</v>
      </c>
      <c r="F126" s="80">
        <v>27.88</v>
      </c>
      <c r="G126" s="80">
        <f>573/5</f>
        <v>114.6</v>
      </c>
      <c r="H126" s="80">
        <v>0.12</v>
      </c>
      <c r="I126" s="80">
        <v>12.38</v>
      </c>
      <c r="J126" s="80">
        <v>0</v>
      </c>
      <c r="K126" s="80">
        <f>70.9/5</f>
        <v>14.180000000000001</v>
      </c>
      <c r="L126" s="100">
        <f>22/5</f>
        <v>4.4000000000000004</v>
      </c>
      <c r="M126" s="80">
        <f>25.7/5</f>
        <v>5.14</v>
      </c>
      <c r="N126" s="80">
        <v>0.25</v>
      </c>
      <c r="O126" s="1"/>
      <c r="P126" s="156"/>
      <c r="Q126" s="27"/>
      <c r="R126" s="27"/>
      <c r="S126" s="27"/>
      <c r="T126" s="27"/>
      <c r="U126" s="27"/>
      <c r="V126" s="27"/>
      <c r="W126" s="27"/>
      <c r="X126" s="27"/>
      <c r="Y126" s="29"/>
      <c r="Z126" s="27"/>
      <c r="AA126" s="27"/>
      <c r="AB126" s="5"/>
    </row>
    <row r="127" spans="1:28" ht="15.75" x14ac:dyDescent="0.25">
      <c r="A127" s="7"/>
      <c r="B127" s="83" t="s">
        <v>23</v>
      </c>
      <c r="C127" s="79">
        <v>50</v>
      </c>
      <c r="D127" s="80">
        <v>2.0299999999999998</v>
      </c>
      <c r="E127" s="80">
        <v>0.25</v>
      </c>
      <c r="F127" s="80">
        <v>20.6</v>
      </c>
      <c r="G127" s="80">
        <v>110</v>
      </c>
      <c r="H127" s="81">
        <v>0.12</v>
      </c>
      <c r="I127" s="81">
        <v>0.1</v>
      </c>
      <c r="J127" s="81">
        <v>0</v>
      </c>
      <c r="K127" s="81">
        <v>62.5</v>
      </c>
      <c r="L127" s="81">
        <v>32.5</v>
      </c>
      <c r="M127" s="81">
        <v>10.5</v>
      </c>
      <c r="N127" s="81">
        <v>0.9</v>
      </c>
      <c r="O127" s="157"/>
      <c r="P127" s="156"/>
      <c r="Q127" s="27"/>
      <c r="R127" s="27"/>
      <c r="S127" s="27"/>
      <c r="T127" s="27"/>
      <c r="U127" s="159"/>
      <c r="V127" s="159"/>
      <c r="W127" s="159"/>
      <c r="X127" s="159"/>
      <c r="Y127" s="159"/>
      <c r="Z127" s="159"/>
      <c r="AA127" s="159"/>
      <c r="AB127" s="5"/>
    </row>
    <row r="128" spans="1:28" ht="15.75" x14ac:dyDescent="0.25">
      <c r="A128" s="7"/>
      <c r="B128" s="76" t="s">
        <v>32</v>
      </c>
      <c r="C128" s="79">
        <v>50</v>
      </c>
      <c r="D128" s="80">
        <v>2.2000000000000002</v>
      </c>
      <c r="E128" s="80">
        <v>0.27</v>
      </c>
      <c r="F128" s="80">
        <v>20.55</v>
      </c>
      <c r="G128" s="80">
        <v>108</v>
      </c>
      <c r="H128" s="81">
        <v>0.1</v>
      </c>
      <c r="I128" s="81">
        <v>0.12</v>
      </c>
      <c r="J128" s="81">
        <v>0</v>
      </c>
      <c r="K128" s="81">
        <v>53.5</v>
      </c>
      <c r="L128" s="81">
        <v>33.799999999999997</v>
      </c>
      <c r="M128" s="81">
        <v>11.5</v>
      </c>
      <c r="N128" s="81">
        <v>0.4</v>
      </c>
      <c r="O128" s="1"/>
      <c r="P128" s="156"/>
      <c r="Q128" s="27"/>
      <c r="R128" s="27"/>
      <c r="S128" s="27"/>
      <c r="T128" s="27"/>
      <c r="U128" s="159"/>
      <c r="V128" s="159"/>
      <c r="W128" s="159"/>
      <c r="X128" s="159"/>
      <c r="Y128" s="159"/>
      <c r="Z128" s="159"/>
      <c r="AA128" s="159"/>
      <c r="AB128" s="5"/>
    </row>
    <row r="129" spans="1:28" ht="15.75" x14ac:dyDescent="0.25">
      <c r="A129" s="7"/>
      <c r="B129" s="86" t="s">
        <v>24</v>
      </c>
      <c r="C129" s="79">
        <v>845</v>
      </c>
      <c r="D129" s="87">
        <f t="shared" ref="D129:N129" si="17">SUM(D122:D128)</f>
        <v>26.68</v>
      </c>
      <c r="E129" s="87">
        <f t="shared" si="17"/>
        <v>31.15</v>
      </c>
      <c r="F129" s="87">
        <f t="shared" si="17"/>
        <v>117.17</v>
      </c>
      <c r="G129" s="87">
        <f t="shared" si="17"/>
        <v>788.13</v>
      </c>
      <c r="H129" s="87">
        <f>SUM(H122:H128)-0.11</f>
        <v>0.4</v>
      </c>
      <c r="I129" s="87">
        <f t="shared" si="17"/>
        <v>22.51</v>
      </c>
      <c r="J129" s="87">
        <f t="shared" si="17"/>
        <v>332.87</v>
      </c>
      <c r="K129" s="87">
        <f t="shared" si="17"/>
        <v>440</v>
      </c>
      <c r="L129" s="87">
        <f t="shared" si="17"/>
        <v>376.79</v>
      </c>
      <c r="M129" s="87">
        <f t="shared" si="17"/>
        <v>71.95</v>
      </c>
      <c r="N129" s="87">
        <f t="shared" si="17"/>
        <v>4.24</v>
      </c>
      <c r="O129" s="160"/>
      <c r="P129" s="156"/>
      <c r="Q129" s="33"/>
      <c r="R129" s="33"/>
      <c r="S129" s="33"/>
      <c r="T129" s="33"/>
      <c r="U129" s="33"/>
      <c r="V129" s="33"/>
      <c r="W129" s="172"/>
      <c r="X129" s="33"/>
      <c r="Y129" s="33"/>
      <c r="Z129" s="33"/>
      <c r="AA129" s="167"/>
      <c r="AB129" s="5"/>
    </row>
    <row r="130" spans="1:28" ht="15.75" x14ac:dyDescent="0.25">
      <c r="A130" s="7"/>
      <c r="B130" s="77"/>
      <c r="C130" s="90"/>
      <c r="D130" s="91">
        <v>26.826000000000001</v>
      </c>
      <c r="E130" s="91">
        <v>26.571999999999999</v>
      </c>
      <c r="F130" s="91">
        <v>117.23</v>
      </c>
      <c r="G130" s="91">
        <v>822.2</v>
      </c>
      <c r="H130" s="92">
        <v>0.42000000000000004</v>
      </c>
      <c r="I130" s="92">
        <v>20.990000000000006</v>
      </c>
      <c r="J130" s="92">
        <v>232.88</v>
      </c>
      <c r="K130" s="92">
        <v>384.74</v>
      </c>
      <c r="L130" s="93">
        <v>366.7</v>
      </c>
      <c r="M130" s="94">
        <v>78.180000000000007</v>
      </c>
      <c r="N130" s="92">
        <v>4.2</v>
      </c>
      <c r="O130" s="5"/>
      <c r="P130" s="5"/>
      <c r="Q130" s="5"/>
      <c r="R130" s="5"/>
      <c r="S130" s="5"/>
      <c r="T130" s="5"/>
      <c r="U130" s="1"/>
      <c r="V130" s="1"/>
      <c r="W130" s="1"/>
      <c r="X130" s="1"/>
      <c r="Y130" s="164"/>
      <c r="Z130" s="2"/>
      <c r="AA130" s="1"/>
      <c r="AB130" s="5"/>
    </row>
    <row r="131" spans="1:28" ht="15.75" x14ac:dyDescent="0.25">
      <c r="A131" s="7"/>
      <c r="B131" s="96" t="s">
        <v>33</v>
      </c>
      <c r="C131" s="79"/>
      <c r="D131" s="80"/>
      <c r="E131" s="80"/>
      <c r="F131" s="80"/>
      <c r="G131" s="80"/>
      <c r="H131" s="80"/>
      <c r="I131" s="80"/>
      <c r="J131" s="80"/>
      <c r="K131" s="80"/>
      <c r="L131" s="79"/>
      <c r="M131" s="97"/>
      <c r="N131" s="80"/>
      <c r="O131" s="161"/>
      <c r="P131" s="156"/>
      <c r="Q131" s="27"/>
      <c r="R131" s="27"/>
      <c r="S131" s="27"/>
      <c r="T131" s="27"/>
      <c r="U131" s="27"/>
      <c r="V131" s="27"/>
      <c r="W131" s="27"/>
      <c r="X131" s="27"/>
      <c r="Y131" s="156"/>
      <c r="Z131" s="162"/>
      <c r="AA131" s="27"/>
      <c r="AB131" s="5"/>
    </row>
    <row r="132" spans="1:28" ht="15.75" x14ac:dyDescent="0.25">
      <c r="A132" s="7"/>
      <c r="B132" s="76" t="s">
        <v>53</v>
      </c>
      <c r="C132" s="79">
        <v>50</v>
      </c>
      <c r="D132" s="80">
        <v>10.199999999999999</v>
      </c>
      <c r="E132" s="80">
        <v>10.5</v>
      </c>
      <c r="F132" s="80">
        <v>4.2</v>
      </c>
      <c r="G132" s="80">
        <v>175</v>
      </c>
      <c r="H132" s="80">
        <v>0.16</v>
      </c>
      <c r="I132" s="80">
        <v>0.3</v>
      </c>
      <c r="J132" s="80">
        <v>96</v>
      </c>
      <c r="K132" s="80">
        <v>109.3</v>
      </c>
      <c r="L132" s="80">
        <v>139.19999999999999</v>
      </c>
      <c r="M132" s="80">
        <v>22.6</v>
      </c>
      <c r="N132" s="80">
        <v>0.79</v>
      </c>
      <c r="O132" s="1"/>
      <c r="P132" s="156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5"/>
    </row>
    <row r="133" spans="1:28" ht="15.75" x14ac:dyDescent="0.25">
      <c r="A133" s="7"/>
      <c r="B133" s="76" t="s">
        <v>34</v>
      </c>
      <c r="C133" s="79">
        <v>200</v>
      </c>
      <c r="D133" s="80">
        <v>0</v>
      </c>
      <c r="E133" s="80">
        <v>0</v>
      </c>
      <c r="F133" s="80">
        <v>31.8</v>
      </c>
      <c r="G133" s="80">
        <v>128</v>
      </c>
      <c r="H133" s="80">
        <v>0.02</v>
      </c>
      <c r="I133" s="80">
        <v>4</v>
      </c>
      <c r="J133" s="80">
        <v>0</v>
      </c>
      <c r="K133" s="80">
        <v>38</v>
      </c>
      <c r="L133" s="100">
        <v>14</v>
      </c>
      <c r="M133" s="80">
        <v>8</v>
      </c>
      <c r="N133" s="80">
        <v>0.4</v>
      </c>
      <c r="O133" s="1"/>
      <c r="P133" s="156"/>
      <c r="Q133" s="27"/>
      <c r="R133" s="27"/>
      <c r="S133" s="27"/>
      <c r="T133" s="27"/>
      <c r="U133" s="27"/>
      <c r="V133" s="27"/>
      <c r="W133" s="27"/>
      <c r="X133" s="27"/>
      <c r="Y133" s="29"/>
      <c r="Z133" s="27"/>
      <c r="AA133" s="27"/>
      <c r="AB133" s="5"/>
    </row>
    <row r="134" spans="1:28" ht="15.75" x14ac:dyDescent="0.25">
      <c r="A134" s="7"/>
      <c r="B134" s="83" t="s">
        <v>35</v>
      </c>
      <c r="C134" s="79">
        <v>100</v>
      </c>
      <c r="D134" s="80">
        <v>0.4</v>
      </c>
      <c r="E134" s="80">
        <v>0.4</v>
      </c>
      <c r="F134" s="80">
        <v>9.8000000000000007</v>
      </c>
      <c r="G134" s="80">
        <v>47</v>
      </c>
      <c r="H134" s="81">
        <v>0</v>
      </c>
      <c r="I134" s="81">
        <v>4.5999999999999996</v>
      </c>
      <c r="J134" s="81">
        <v>3</v>
      </c>
      <c r="K134" s="81">
        <v>6</v>
      </c>
      <c r="L134" s="81">
        <v>11</v>
      </c>
      <c r="M134" s="81">
        <v>5</v>
      </c>
      <c r="N134" s="81">
        <v>0.5</v>
      </c>
      <c r="O134" s="157"/>
      <c r="P134" s="156"/>
      <c r="Q134" s="27"/>
      <c r="R134" s="27"/>
      <c r="S134" s="27"/>
      <c r="T134" s="27"/>
      <c r="U134" s="159"/>
      <c r="V134" s="159"/>
      <c r="W134" s="159"/>
      <c r="X134" s="159"/>
      <c r="Y134" s="159"/>
      <c r="Z134" s="159"/>
      <c r="AA134" s="159"/>
      <c r="AB134" s="5"/>
    </row>
    <row r="135" spans="1:28" ht="15.75" x14ac:dyDescent="0.25">
      <c r="A135" s="7"/>
      <c r="B135" s="86" t="s">
        <v>24</v>
      </c>
      <c r="C135" s="75">
        <v>350</v>
      </c>
      <c r="D135" s="87">
        <f t="shared" ref="D135:N135" si="18">SUM(D132:D134)</f>
        <v>10.6</v>
      </c>
      <c r="E135" s="87">
        <f t="shared" si="18"/>
        <v>10.9</v>
      </c>
      <c r="F135" s="87">
        <f t="shared" si="18"/>
        <v>45.8</v>
      </c>
      <c r="G135" s="87">
        <f t="shared" si="18"/>
        <v>350</v>
      </c>
      <c r="H135" s="87">
        <f t="shared" si="18"/>
        <v>0.18</v>
      </c>
      <c r="I135" s="87">
        <f t="shared" si="18"/>
        <v>8.8999999999999986</v>
      </c>
      <c r="J135" s="87">
        <f t="shared" si="18"/>
        <v>99</v>
      </c>
      <c r="K135" s="87">
        <f t="shared" si="18"/>
        <v>153.30000000000001</v>
      </c>
      <c r="L135" s="87">
        <f t="shared" si="18"/>
        <v>164.2</v>
      </c>
      <c r="M135" s="87">
        <f t="shared" si="18"/>
        <v>35.6</v>
      </c>
      <c r="N135" s="87">
        <f t="shared" si="18"/>
        <v>1.69</v>
      </c>
      <c r="O135" s="160"/>
      <c r="P135" s="164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5"/>
    </row>
    <row r="136" spans="1:28" ht="17.25" customHeight="1" x14ac:dyDescent="0.25">
      <c r="A136" s="7"/>
      <c r="B136" s="117"/>
      <c r="C136" s="75"/>
      <c r="D136" s="101">
        <f t="shared" ref="D136:N136" si="19">D135+D129+D119</f>
        <v>52.21</v>
      </c>
      <c r="E136" s="101">
        <f t="shared" si="19"/>
        <v>55.349999999999994</v>
      </c>
      <c r="F136" s="101">
        <f t="shared" si="19"/>
        <v>244.51999999999998</v>
      </c>
      <c r="G136" s="101">
        <f t="shared" si="19"/>
        <v>1656.5800000000002</v>
      </c>
      <c r="H136" s="101">
        <f t="shared" si="19"/>
        <v>0.88000000000000012</v>
      </c>
      <c r="I136" s="101">
        <f t="shared" si="19"/>
        <v>43.16</v>
      </c>
      <c r="J136" s="101">
        <f t="shared" si="19"/>
        <v>567.79999999999995</v>
      </c>
      <c r="K136" s="101">
        <f t="shared" si="19"/>
        <v>819.84999999999991</v>
      </c>
      <c r="L136" s="101">
        <f t="shared" si="19"/>
        <v>795.88400000000001</v>
      </c>
      <c r="M136" s="101">
        <f t="shared" si="19"/>
        <v>163.49</v>
      </c>
      <c r="N136" s="102">
        <f t="shared" si="19"/>
        <v>8.7899999999999991</v>
      </c>
      <c r="O136" s="174"/>
      <c r="P136" s="164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5"/>
    </row>
    <row r="137" spans="1:28" ht="25.5" customHeight="1" x14ac:dyDescent="0.25">
      <c r="A137" s="1"/>
      <c r="B137" s="120"/>
      <c r="C137" s="124"/>
      <c r="D137" s="125">
        <v>10.709999999999999</v>
      </c>
      <c r="E137" s="125">
        <v>10.180000000000001</v>
      </c>
      <c r="F137" s="125">
        <v>43.710000000000008</v>
      </c>
      <c r="G137" s="125">
        <v>349.70333333333332</v>
      </c>
      <c r="H137" s="125">
        <v>0.18111111111111111</v>
      </c>
      <c r="I137" s="126">
        <v>8.7799999999999994</v>
      </c>
      <c r="J137" s="125">
        <v>103</v>
      </c>
      <c r="K137" s="125">
        <v>162.79888888888888</v>
      </c>
      <c r="L137" s="125">
        <v>163.20111111111112</v>
      </c>
      <c r="M137" s="125">
        <v>36.798888888888889</v>
      </c>
      <c r="N137" s="125">
        <v>1.81</v>
      </c>
      <c r="O137" s="5"/>
      <c r="P137" s="17"/>
      <c r="Q137" s="5"/>
      <c r="R137" s="5"/>
      <c r="S137" s="5"/>
      <c r="T137" s="5"/>
      <c r="U137" s="5"/>
      <c r="V137" s="1"/>
      <c r="W137" s="5"/>
      <c r="X137" s="5"/>
      <c r="Y137" s="5"/>
      <c r="Z137" s="5"/>
      <c r="AA137" s="5"/>
      <c r="AB137" s="5"/>
    </row>
    <row r="138" spans="1:28" ht="18.75" customHeight="1" x14ac:dyDescent="0.2">
      <c r="A138" s="4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47.25" x14ac:dyDescent="0.25">
      <c r="A139" s="7"/>
      <c r="B139" s="71" t="s">
        <v>62</v>
      </c>
      <c r="C139" s="185" t="s">
        <v>1</v>
      </c>
      <c r="D139" s="186"/>
      <c r="E139" s="186"/>
      <c r="F139" s="187"/>
      <c r="G139" s="72" t="s">
        <v>2</v>
      </c>
      <c r="H139" s="188" t="s">
        <v>3</v>
      </c>
      <c r="I139" s="188"/>
      <c r="J139" s="188"/>
      <c r="K139" s="188" t="s">
        <v>4</v>
      </c>
      <c r="L139" s="188"/>
      <c r="M139" s="188"/>
      <c r="N139" s="188"/>
      <c r="O139" s="152"/>
      <c r="P139" s="153"/>
      <c r="Q139" s="153"/>
      <c r="R139" s="153"/>
      <c r="S139" s="153"/>
      <c r="T139" s="154"/>
      <c r="U139" s="153"/>
      <c r="V139" s="153"/>
      <c r="W139" s="153"/>
      <c r="X139" s="153"/>
      <c r="Y139" s="153"/>
      <c r="Z139" s="153"/>
      <c r="AA139" s="153"/>
      <c r="AB139" s="5"/>
    </row>
    <row r="140" spans="1:28" ht="25.5" x14ac:dyDescent="0.25">
      <c r="A140" s="16"/>
      <c r="B140" s="73" t="s">
        <v>5</v>
      </c>
      <c r="C140" s="73" t="s">
        <v>6</v>
      </c>
      <c r="D140" s="73" t="s">
        <v>7</v>
      </c>
      <c r="E140" s="73" t="s">
        <v>8</v>
      </c>
      <c r="F140" s="73" t="s">
        <v>9</v>
      </c>
      <c r="G140" s="73" t="s">
        <v>10</v>
      </c>
      <c r="H140" s="72" t="s">
        <v>11</v>
      </c>
      <c r="I140" s="72" t="s">
        <v>12</v>
      </c>
      <c r="J140" s="72" t="s">
        <v>13</v>
      </c>
      <c r="K140" s="72" t="s">
        <v>14</v>
      </c>
      <c r="L140" s="72" t="s">
        <v>15</v>
      </c>
      <c r="M140" s="72" t="s">
        <v>16</v>
      </c>
      <c r="N140" s="72" t="s">
        <v>17</v>
      </c>
      <c r="O140" s="39"/>
      <c r="P140" s="39"/>
      <c r="Q140" s="39"/>
      <c r="R140" s="39"/>
      <c r="S140" s="39"/>
      <c r="T140" s="39"/>
      <c r="U140" s="154"/>
      <c r="V140" s="154"/>
      <c r="W140" s="154"/>
      <c r="X140" s="154"/>
      <c r="Y140" s="154"/>
      <c r="Z140" s="154"/>
      <c r="AA140" s="154"/>
      <c r="AB140" s="5"/>
    </row>
    <row r="141" spans="1:28" ht="15.75" x14ac:dyDescent="0.25">
      <c r="A141" s="7"/>
      <c r="B141" s="74" t="s">
        <v>18</v>
      </c>
      <c r="C141" s="75"/>
      <c r="D141" s="76"/>
      <c r="E141" s="76"/>
      <c r="F141" s="76"/>
      <c r="G141" s="76"/>
      <c r="H141" s="77"/>
      <c r="I141" s="77"/>
      <c r="J141" s="77"/>
      <c r="K141" s="77"/>
      <c r="L141" s="77"/>
      <c r="M141" s="77"/>
      <c r="N141" s="77"/>
      <c r="O141" s="155"/>
      <c r="P141" s="1"/>
      <c r="Q141" s="1"/>
      <c r="R141" s="1"/>
      <c r="S141" s="1"/>
      <c r="T141" s="1"/>
      <c r="U141" s="5"/>
      <c r="V141" s="5"/>
      <c r="W141" s="5"/>
      <c r="X141" s="5"/>
      <c r="Y141" s="5"/>
      <c r="Z141" s="5"/>
      <c r="AA141" s="5"/>
      <c r="AB141" s="5"/>
    </row>
    <row r="142" spans="1:28" ht="15.75" x14ac:dyDescent="0.25">
      <c r="A142" s="7">
        <v>204</v>
      </c>
      <c r="B142" s="127" t="s">
        <v>111</v>
      </c>
      <c r="C142" s="79">
        <v>200</v>
      </c>
      <c r="D142" s="80">
        <v>8.9375</v>
      </c>
      <c r="E142" s="80">
        <v>13.774999999999999</v>
      </c>
      <c r="F142" s="80">
        <v>40</v>
      </c>
      <c r="G142" s="80">
        <v>268.75</v>
      </c>
      <c r="H142" s="100">
        <v>0.06</v>
      </c>
      <c r="I142" s="100">
        <v>5</v>
      </c>
      <c r="J142" s="100">
        <v>140.3125</v>
      </c>
      <c r="K142" s="100">
        <v>41.875</v>
      </c>
      <c r="L142" s="100">
        <v>85.375</v>
      </c>
      <c r="M142" s="100">
        <v>25.875</v>
      </c>
      <c r="N142" s="100">
        <v>1.35</v>
      </c>
      <c r="O142" s="1"/>
      <c r="P142" s="156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5"/>
    </row>
    <row r="143" spans="1:28" ht="15.75" x14ac:dyDescent="0.25">
      <c r="A143" s="7">
        <v>376</v>
      </c>
      <c r="B143" s="83" t="s">
        <v>20</v>
      </c>
      <c r="C143" s="84" t="s">
        <v>21</v>
      </c>
      <c r="D143" s="80">
        <v>0.2</v>
      </c>
      <c r="E143" s="80">
        <v>0</v>
      </c>
      <c r="F143" s="80">
        <v>15</v>
      </c>
      <c r="G143" s="80">
        <v>58</v>
      </c>
      <c r="H143" s="81">
        <v>0</v>
      </c>
      <c r="I143" s="81">
        <v>1</v>
      </c>
      <c r="J143" s="81">
        <v>0</v>
      </c>
      <c r="K143" s="81">
        <v>11.1</v>
      </c>
      <c r="L143" s="81">
        <v>82.4</v>
      </c>
      <c r="M143" s="81">
        <v>1.4</v>
      </c>
      <c r="N143" s="81">
        <v>0.28000000000000003</v>
      </c>
      <c r="O143" s="157"/>
      <c r="P143" s="158"/>
      <c r="Q143" s="27"/>
      <c r="R143" s="27"/>
      <c r="S143" s="27"/>
      <c r="T143" s="27"/>
      <c r="U143" s="159"/>
      <c r="V143" s="159"/>
      <c r="W143" s="159"/>
      <c r="X143" s="159"/>
      <c r="Y143" s="159"/>
      <c r="Z143" s="159"/>
      <c r="AA143" s="159"/>
      <c r="AB143" s="5"/>
    </row>
    <row r="144" spans="1:28" ht="15.75" x14ac:dyDescent="0.25">
      <c r="A144" s="7"/>
      <c r="B144" s="83" t="s">
        <v>23</v>
      </c>
      <c r="C144" s="79">
        <v>50</v>
      </c>
      <c r="D144" s="80">
        <v>2.0299999999999998</v>
      </c>
      <c r="E144" s="80">
        <v>0.25</v>
      </c>
      <c r="F144" s="80">
        <v>20.6</v>
      </c>
      <c r="G144" s="80">
        <v>110</v>
      </c>
      <c r="H144" s="81">
        <v>0.12</v>
      </c>
      <c r="I144" s="81">
        <v>0.1</v>
      </c>
      <c r="J144" s="81">
        <v>0</v>
      </c>
      <c r="K144" s="81">
        <v>62.5</v>
      </c>
      <c r="L144" s="81">
        <v>32.5</v>
      </c>
      <c r="M144" s="81">
        <v>10.5</v>
      </c>
      <c r="N144" s="81">
        <v>0.9</v>
      </c>
      <c r="O144" s="157"/>
      <c r="P144" s="156"/>
      <c r="Q144" s="27"/>
      <c r="R144" s="27"/>
      <c r="S144" s="27"/>
      <c r="T144" s="27"/>
      <c r="U144" s="159"/>
      <c r="V144" s="159"/>
      <c r="W144" s="159"/>
      <c r="X144" s="159"/>
      <c r="Y144" s="159"/>
      <c r="Z144" s="159"/>
      <c r="AA144" s="159"/>
      <c r="AB144" s="5"/>
    </row>
    <row r="145" spans="1:28" ht="15.75" x14ac:dyDescent="0.25">
      <c r="A145" s="7">
        <v>15</v>
      </c>
      <c r="B145" s="85" t="s">
        <v>91</v>
      </c>
      <c r="C145" s="79">
        <v>50</v>
      </c>
      <c r="D145" s="80">
        <v>0.35</v>
      </c>
      <c r="E145" s="80">
        <v>0.05</v>
      </c>
      <c r="F145" s="80">
        <v>0.95</v>
      </c>
      <c r="G145" s="80">
        <v>6</v>
      </c>
      <c r="H145" s="81">
        <v>0.01</v>
      </c>
      <c r="I145" s="81">
        <v>2.4500000000000002</v>
      </c>
      <c r="J145" s="81">
        <v>0</v>
      </c>
      <c r="K145" s="81">
        <v>8.5</v>
      </c>
      <c r="L145" s="81">
        <v>15</v>
      </c>
      <c r="M145" s="81">
        <v>7</v>
      </c>
      <c r="N145" s="81">
        <v>0.25</v>
      </c>
      <c r="O145" s="44"/>
      <c r="P145" s="156"/>
      <c r="Q145" s="27"/>
      <c r="R145" s="27"/>
      <c r="S145" s="27"/>
      <c r="T145" s="27"/>
      <c r="U145" s="159"/>
      <c r="V145" s="159"/>
      <c r="W145" s="159"/>
      <c r="X145" s="159"/>
      <c r="Y145" s="159"/>
      <c r="Z145" s="159"/>
      <c r="AA145" s="159"/>
      <c r="AB145" s="5"/>
    </row>
    <row r="146" spans="1:28" ht="15.75" x14ac:dyDescent="0.25">
      <c r="A146" s="7"/>
      <c r="B146" s="86" t="s">
        <v>24</v>
      </c>
      <c r="C146" s="79">
        <v>500</v>
      </c>
      <c r="D146" s="87">
        <f t="shared" ref="D146:M146" si="20">SUM(D142:D145)</f>
        <v>11.517499999999998</v>
      </c>
      <c r="E146" s="87">
        <f t="shared" si="20"/>
        <v>14.074999999999999</v>
      </c>
      <c r="F146" s="87">
        <f t="shared" si="20"/>
        <v>76.55</v>
      </c>
      <c r="G146" s="87">
        <f t="shared" si="20"/>
        <v>442.75</v>
      </c>
      <c r="H146" s="98">
        <f t="shared" si="20"/>
        <v>0.19</v>
      </c>
      <c r="I146" s="98">
        <f t="shared" si="20"/>
        <v>8.5500000000000007</v>
      </c>
      <c r="J146" s="98">
        <f t="shared" si="20"/>
        <v>140.3125</v>
      </c>
      <c r="K146" s="98">
        <f t="shared" si="20"/>
        <v>123.97499999999999</v>
      </c>
      <c r="L146" s="98">
        <f t="shared" si="20"/>
        <v>215.27500000000001</v>
      </c>
      <c r="M146" s="98">
        <f t="shared" si="20"/>
        <v>44.774999999999999</v>
      </c>
      <c r="N146" s="128">
        <f>SUM(N142:N145)-0.2</f>
        <v>2.58</v>
      </c>
      <c r="O146" s="160"/>
      <c r="P146" s="156"/>
      <c r="Q146" s="33"/>
      <c r="R146" s="33"/>
      <c r="S146" s="33"/>
      <c r="T146" s="33"/>
      <c r="U146" s="163"/>
      <c r="V146" s="163"/>
      <c r="W146" s="163"/>
      <c r="X146" s="163"/>
      <c r="Y146" s="163"/>
      <c r="Z146" s="163"/>
      <c r="AA146" s="163"/>
      <c r="AB146" s="5"/>
    </row>
    <row r="147" spans="1:28" ht="15.75" x14ac:dyDescent="0.25">
      <c r="A147" s="4"/>
      <c r="B147" s="103"/>
      <c r="C147" s="104"/>
      <c r="D147" s="104">
        <v>19.16</v>
      </c>
      <c r="E147" s="104">
        <v>18.009999999999998</v>
      </c>
      <c r="F147" s="104">
        <v>83.420000000000016</v>
      </c>
      <c r="G147" s="104">
        <v>579.93333333333339</v>
      </c>
      <c r="H147" s="104">
        <v>0.2951111111111111</v>
      </c>
      <c r="I147" s="104">
        <v>15</v>
      </c>
      <c r="J147" s="104">
        <v>172.25</v>
      </c>
      <c r="K147" s="104">
        <v>274.97000000000003</v>
      </c>
      <c r="L147" s="104">
        <v>274.91111111111115</v>
      </c>
      <c r="M147" s="104">
        <v>62.088888888888889</v>
      </c>
      <c r="N147" s="104">
        <v>2.9939999999999998</v>
      </c>
      <c r="O147" s="5"/>
      <c r="P147" s="156"/>
      <c r="Q147" s="33"/>
      <c r="R147" s="33"/>
      <c r="S147" s="33"/>
      <c r="T147" s="33"/>
      <c r="U147" s="46"/>
      <c r="V147" s="46"/>
      <c r="W147" s="46"/>
      <c r="X147" s="46"/>
      <c r="Y147" s="156"/>
      <c r="Z147" s="178"/>
      <c r="AA147" s="46"/>
      <c r="AB147" s="5"/>
    </row>
    <row r="148" spans="1:28" ht="15.75" x14ac:dyDescent="0.25">
      <c r="A148" s="7"/>
      <c r="B148" s="96" t="s">
        <v>25</v>
      </c>
      <c r="C148" s="79"/>
      <c r="D148" s="80"/>
      <c r="E148" s="80"/>
      <c r="F148" s="80"/>
      <c r="G148" s="80"/>
      <c r="H148" s="100"/>
      <c r="I148" s="100"/>
      <c r="J148" s="100"/>
      <c r="K148" s="100"/>
      <c r="L148" s="79"/>
      <c r="M148" s="129"/>
      <c r="N148" s="113"/>
      <c r="O148" s="161"/>
      <c r="P148" s="156"/>
      <c r="Q148" s="27"/>
      <c r="R148" s="27"/>
      <c r="S148" s="27"/>
      <c r="T148" s="27"/>
      <c r="U148" s="29"/>
      <c r="V148" s="29"/>
      <c r="W148" s="29"/>
      <c r="X148" s="29"/>
      <c r="Y148" s="156"/>
      <c r="Z148" s="179"/>
      <c r="AA148" s="46"/>
      <c r="AB148" s="5"/>
    </row>
    <row r="149" spans="1:28" ht="16.5" customHeight="1" x14ac:dyDescent="0.25">
      <c r="A149" s="7">
        <v>31</v>
      </c>
      <c r="B149" s="83" t="s">
        <v>63</v>
      </c>
      <c r="C149" s="88">
        <v>60</v>
      </c>
      <c r="D149" s="80">
        <v>1.425</v>
      </c>
      <c r="E149" s="80">
        <v>4.427999999999999</v>
      </c>
      <c r="F149" s="80">
        <v>2.56</v>
      </c>
      <c r="G149" s="80">
        <v>51.78</v>
      </c>
      <c r="H149" s="100">
        <v>0.01</v>
      </c>
      <c r="I149" s="100">
        <v>5.05</v>
      </c>
      <c r="J149" s="100">
        <v>59.6</v>
      </c>
      <c r="K149" s="100">
        <v>53.18</v>
      </c>
      <c r="L149" s="100">
        <v>50.88</v>
      </c>
      <c r="M149" s="100">
        <v>12.45</v>
      </c>
      <c r="N149" s="130">
        <v>1.17</v>
      </c>
      <c r="O149" s="157"/>
      <c r="P149" s="172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5"/>
    </row>
    <row r="150" spans="1:28" ht="15.75" x14ac:dyDescent="0.25">
      <c r="A150" s="7">
        <v>99</v>
      </c>
      <c r="B150" s="76" t="s">
        <v>85</v>
      </c>
      <c r="C150" s="79" t="s">
        <v>28</v>
      </c>
      <c r="D150" s="80">
        <v>4.99</v>
      </c>
      <c r="E150" s="80">
        <v>8.23</v>
      </c>
      <c r="F150" s="80">
        <v>7.16</v>
      </c>
      <c r="G150" s="80">
        <v>92.15</v>
      </c>
      <c r="H150" s="82">
        <v>0.01</v>
      </c>
      <c r="I150" s="82">
        <v>2.97</v>
      </c>
      <c r="J150" s="82">
        <v>72.5</v>
      </c>
      <c r="K150" s="82">
        <v>53.84</v>
      </c>
      <c r="L150" s="82">
        <v>42.28</v>
      </c>
      <c r="M150" s="82">
        <v>10.15</v>
      </c>
      <c r="N150" s="82">
        <v>0.39</v>
      </c>
      <c r="O150" s="1"/>
      <c r="P150" s="156"/>
      <c r="Q150" s="27"/>
      <c r="R150" s="27"/>
      <c r="S150" s="27"/>
      <c r="T150" s="27"/>
      <c r="U150" s="180"/>
      <c r="V150" s="180"/>
      <c r="W150" s="180"/>
      <c r="X150" s="180"/>
      <c r="Y150" s="180"/>
      <c r="Z150" s="180"/>
      <c r="AA150" s="180"/>
      <c r="AB150" s="5"/>
    </row>
    <row r="151" spans="1:28" ht="15" customHeight="1" x14ac:dyDescent="0.25">
      <c r="A151" s="7">
        <v>262</v>
      </c>
      <c r="B151" s="76" t="s">
        <v>64</v>
      </c>
      <c r="C151" s="79">
        <v>120</v>
      </c>
      <c r="D151" s="80">
        <v>11.64</v>
      </c>
      <c r="E151" s="80">
        <v>6.18</v>
      </c>
      <c r="F151" s="80">
        <v>2.85</v>
      </c>
      <c r="G151" s="80">
        <v>122</v>
      </c>
      <c r="H151" s="100">
        <v>0.12</v>
      </c>
      <c r="I151" s="100">
        <v>5.67</v>
      </c>
      <c r="J151" s="100">
        <v>95.94</v>
      </c>
      <c r="K151" s="100">
        <v>52.04</v>
      </c>
      <c r="L151" s="100">
        <v>76.52</v>
      </c>
      <c r="M151" s="100">
        <v>15.48</v>
      </c>
      <c r="N151" s="100">
        <v>0.04</v>
      </c>
      <c r="O151" s="1"/>
      <c r="P151" s="156"/>
      <c r="Q151" s="27"/>
      <c r="R151" s="27"/>
      <c r="S151" s="27"/>
      <c r="T151" s="27"/>
      <c r="U151" s="29"/>
      <c r="V151" s="29"/>
      <c r="W151" s="29"/>
      <c r="X151" s="29"/>
      <c r="Y151" s="29"/>
      <c r="Z151" s="29"/>
      <c r="AA151" s="29"/>
      <c r="AB151" s="5"/>
    </row>
    <row r="152" spans="1:28" ht="15.75" x14ac:dyDescent="0.25">
      <c r="A152" s="7">
        <v>305</v>
      </c>
      <c r="B152" s="76" t="s">
        <v>44</v>
      </c>
      <c r="C152" s="79">
        <v>150</v>
      </c>
      <c r="D152" s="80">
        <f>24.26*0.15</f>
        <v>3.6390000000000002</v>
      </c>
      <c r="E152" s="80">
        <f>35.83*0.15</f>
        <v>5.3744999999999994</v>
      </c>
      <c r="F152" s="80">
        <v>30.67</v>
      </c>
      <c r="G152" s="80">
        <f>1333*0.15</f>
        <v>199.95</v>
      </c>
      <c r="H152" s="81">
        <v>0.04</v>
      </c>
      <c r="I152" s="81">
        <v>3</v>
      </c>
      <c r="J152" s="81">
        <v>0</v>
      </c>
      <c r="K152" s="81">
        <v>44.03</v>
      </c>
      <c r="L152" s="81">
        <v>101</v>
      </c>
      <c r="M152" s="81">
        <v>11.68</v>
      </c>
      <c r="N152" s="81">
        <v>0.86</v>
      </c>
      <c r="O152" s="1"/>
      <c r="P152" s="156"/>
      <c r="Q152" s="27"/>
      <c r="R152" s="27"/>
      <c r="S152" s="27"/>
      <c r="T152" s="27"/>
      <c r="U152" s="159"/>
      <c r="V152" s="159"/>
      <c r="W152" s="159"/>
      <c r="X152" s="159"/>
      <c r="Y152" s="159"/>
      <c r="Z152" s="159"/>
      <c r="AA152" s="159"/>
      <c r="AB152" s="5"/>
    </row>
    <row r="153" spans="1:28" ht="15.75" x14ac:dyDescent="0.25">
      <c r="A153" s="7"/>
      <c r="B153" s="76" t="s">
        <v>34</v>
      </c>
      <c r="C153" s="79">
        <v>200</v>
      </c>
      <c r="D153" s="80">
        <v>0</v>
      </c>
      <c r="E153" s="80">
        <v>0</v>
      </c>
      <c r="F153" s="80">
        <v>31.8</v>
      </c>
      <c r="G153" s="80">
        <v>128</v>
      </c>
      <c r="H153" s="80">
        <v>0.02</v>
      </c>
      <c r="I153" s="80">
        <v>4</v>
      </c>
      <c r="J153" s="80">
        <v>0</v>
      </c>
      <c r="K153" s="80">
        <v>38</v>
      </c>
      <c r="L153" s="100">
        <v>14</v>
      </c>
      <c r="M153" s="80">
        <v>8</v>
      </c>
      <c r="N153" s="80">
        <v>0.4</v>
      </c>
      <c r="O153" s="1"/>
      <c r="P153" s="156"/>
      <c r="Q153" s="27"/>
      <c r="R153" s="27"/>
      <c r="S153" s="27"/>
      <c r="T153" s="27"/>
      <c r="U153" s="27"/>
      <c r="V153" s="27"/>
      <c r="W153" s="27"/>
      <c r="X153" s="27"/>
      <c r="Y153" s="29"/>
      <c r="Z153" s="27"/>
      <c r="AA153" s="27"/>
      <c r="AB153" s="5"/>
    </row>
    <row r="154" spans="1:28" ht="15.75" x14ac:dyDescent="0.25">
      <c r="A154" s="7"/>
      <c r="B154" s="76" t="s">
        <v>32</v>
      </c>
      <c r="C154" s="79">
        <v>50</v>
      </c>
      <c r="D154" s="80">
        <v>2.2000000000000002</v>
      </c>
      <c r="E154" s="80">
        <v>0.27</v>
      </c>
      <c r="F154" s="80">
        <v>20.55</v>
      </c>
      <c r="G154" s="80">
        <v>108</v>
      </c>
      <c r="H154" s="81">
        <v>0.1</v>
      </c>
      <c r="I154" s="81">
        <v>0.12</v>
      </c>
      <c r="J154" s="81">
        <v>0</v>
      </c>
      <c r="K154" s="81">
        <v>53.5</v>
      </c>
      <c r="L154" s="81">
        <v>33.799999999999997</v>
      </c>
      <c r="M154" s="81">
        <v>11.5</v>
      </c>
      <c r="N154" s="81">
        <v>0.4</v>
      </c>
      <c r="O154" s="1"/>
      <c r="P154" s="156"/>
      <c r="Q154" s="27"/>
      <c r="R154" s="27"/>
      <c r="S154" s="27"/>
      <c r="T154" s="27"/>
      <c r="U154" s="159"/>
      <c r="V154" s="159"/>
      <c r="W154" s="159"/>
      <c r="X154" s="159"/>
      <c r="Y154" s="159"/>
      <c r="Z154" s="159"/>
      <c r="AA154" s="159"/>
      <c r="AB154" s="5"/>
    </row>
    <row r="155" spans="1:28" ht="15.75" x14ac:dyDescent="0.25">
      <c r="A155" s="7"/>
      <c r="B155" s="83" t="s">
        <v>23</v>
      </c>
      <c r="C155" s="79">
        <v>50</v>
      </c>
      <c r="D155" s="80">
        <v>2.0299999999999998</v>
      </c>
      <c r="E155" s="80">
        <v>0.25</v>
      </c>
      <c r="F155" s="80">
        <v>20.6</v>
      </c>
      <c r="G155" s="80">
        <v>110</v>
      </c>
      <c r="H155" s="81">
        <v>0.12</v>
      </c>
      <c r="I155" s="81">
        <v>0.1</v>
      </c>
      <c r="J155" s="81">
        <v>0</v>
      </c>
      <c r="K155" s="81">
        <v>62.5</v>
      </c>
      <c r="L155" s="81">
        <v>32.5</v>
      </c>
      <c r="M155" s="81">
        <v>10.5</v>
      </c>
      <c r="N155" s="81">
        <v>0.9</v>
      </c>
      <c r="O155" s="157"/>
      <c r="P155" s="156"/>
      <c r="Q155" s="27"/>
      <c r="R155" s="27"/>
      <c r="S155" s="27"/>
      <c r="T155" s="27"/>
      <c r="U155" s="159"/>
      <c r="V155" s="159"/>
      <c r="W155" s="159"/>
      <c r="X155" s="159"/>
      <c r="Y155" s="159"/>
      <c r="Z155" s="159"/>
      <c r="AA155" s="159"/>
      <c r="AB155" s="5"/>
    </row>
    <row r="156" spans="1:28" ht="15.75" x14ac:dyDescent="0.25">
      <c r="A156" s="7"/>
      <c r="B156" s="86" t="s">
        <v>24</v>
      </c>
      <c r="C156" s="88">
        <v>875</v>
      </c>
      <c r="D156" s="87">
        <f t="shared" ref="D156:N156" si="21">SUM(D149:D155)</f>
        <v>25.923999999999999</v>
      </c>
      <c r="E156" s="87">
        <f t="shared" si="21"/>
        <v>24.732499999999998</v>
      </c>
      <c r="F156" s="87">
        <f t="shared" si="21"/>
        <v>116.19</v>
      </c>
      <c r="G156" s="87">
        <f t="shared" si="21"/>
        <v>811.88</v>
      </c>
      <c r="H156" s="98">
        <f>SUM(H149:H155)</f>
        <v>0.42</v>
      </c>
      <c r="I156" s="128">
        <f t="shared" si="21"/>
        <v>20.91</v>
      </c>
      <c r="J156" s="98">
        <f t="shared" si="21"/>
        <v>228.04</v>
      </c>
      <c r="K156" s="98">
        <f t="shared" si="21"/>
        <v>357.09000000000003</v>
      </c>
      <c r="L156" s="98">
        <f t="shared" si="21"/>
        <v>350.98</v>
      </c>
      <c r="M156" s="98">
        <f t="shared" si="21"/>
        <v>79.759999999999991</v>
      </c>
      <c r="N156" s="98">
        <f t="shared" si="21"/>
        <v>4.16</v>
      </c>
      <c r="O156" s="160"/>
      <c r="P156" s="172"/>
      <c r="Q156" s="33"/>
      <c r="R156" s="33"/>
      <c r="S156" s="33"/>
      <c r="T156" s="33"/>
      <c r="U156" s="163"/>
      <c r="V156" s="163"/>
      <c r="W156" s="163"/>
      <c r="X156" s="163"/>
      <c r="Y156" s="163"/>
      <c r="Z156" s="163"/>
      <c r="AA156" s="181"/>
      <c r="AB156" s="5"/>
    </row>
    <row r="157" spans="1:28" ht="15.75" x14ac:dyDescent="0.25">
      <c r="A157" s="7"/>
      <c r="B157" s="77"/>
      <c r="C157" s="90"/>
      <c r="D157" s="91">
        <v>25.994</v>
      </c>
      <c r="E157" s="91">
        <v>25.4025</v>
      </c>
      <c r="F157" s="91">
        <v>117.03</v>
      </c>
      <c r="G157" s="91">
        <v>821.93000000000006</v>
      </c>
      <c r="H157" s="123">
        <v>0.42</v>
      </c>
      <c r="I157" s="123">
        <v>21.01</v>
      </c>
      <c r="J157" s="123">
        <v>230.04</v>
      </c>
      <c r="K157" s="123">
        <v>360.1</v>
      </c>
      <c r="L157" s="131">
        <v>353.98</v>
      </c>
      <c r="M157" s="132">
        <v>80.36</v>
      </c>
      <c r="N157" s="123">
        <v>4.2</v>
      </c>
      <c r="O157" s="5"/>
      <c r="P157" s="17"/>
      <c r="Q157" s="5"/>
      <c r="R157" s="5"/>
      <c r="S157" s="5"/>
      <c r="T157" s="5"/>
      <c r="U157" s="46"/>
      <c r="V157" s="46"/>
      <c r="W157" s="46"/>
      <c r="X157" s="46"/>
      <c r="Y157" s="156"/>
      <c r="Z157" s="178"/>
      <c r="AA157" s="46"/>
      <c r="AB157" s="5"/>
    </row>
    <row r="158" spans="1:28" ht="15.75" x14ac:dyDescent="0.25">
      <c r="A158" s="7"/>
      <c r="B158" s="96" t="s">
        <v>33</v>
      </c>
      <c r="C158" s="79"/>
      <c r="D158" s="80"/>
      <c r="E158" s="80"/>
      <c r="F158" s="80"/>
      <c r="G158" s="80"/>
      <c r="H158" s="100"/>
      <c r="I158" s="100"/>
      <c r="J158" s="100"/>
      <c r="K158" s="100"/>
      <c r="L158" s="79"/>
      <c r="M158" s="129"/>
      <c r="N158" s="108"/>
      <c r="O158" s="161"/>
      <c r="P158" s="156"/>
      <c r="Q158" s="27"/>
      <c r="R158" s="27"/>
      <c r="S158" s="27"/>
      <c r="T158" s="27"/>
      <c r="U158" s="29"/>
      <c r="V158" s="29"/>
      <c r="W158" s="29"/>
      <c r="X158" s="29"/>
      <c r="Y158" s="156"/>
      <c r="Z158" s="179"/>
      <c r="AA158" s="168"/>
      <c r="AB158" s="5"/>
    </row>
    <row r="159" spans="1:28" ht="15.75" x14ac:dyDescent="0.25">
      <c r="A159" s="7"/>
      <c r="B159" s="76" t="s">
        <v>53</v>
      </c>
      <c r="C159" s="79">
        <v>50</v>
      </c>
      <c r="D159" s="80">
        <v>10.199999999999999</v>
      </c>
      <c r="E159" s="80">
        <v>10.5</v>
      </c>
      <c r="F159" s="80">
        <v>4.2</v>
      </c>
      <c r="G159" s="80">
        <v>175</v>
      </c>
      <c r="H159" s="80">
        <v>0.16</v>
      </c>
      <c r="I159" s="80">
        <v>0.3</v>
      </c>
      <c r="J159" s="80">
        <v>96</v>
      </c>
      <c r="K159" s="80">
        <v>109.3</v>
      </c>
      <c r="L159" s="80">
        <v>139.19999999999999</v>
      </c>
      <c r="M159" s="80">
        <v>22.6</v>
      </c>
      <c r="N159" s="80">
        <v>0.79</v>
      </c>
      <c r="O159" s="1"/>
      <c r="P159" s="156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5"/>
    </row>
    <row r="160" spans="1:28" ht="15.75" x14ac:dyDescent="0.25">
      <c r="A160" s="7"/>
      <c r="B160" s="76" t="s">
        <v>34</v>
      </c>
      <c r="C160" s="79">
        <v>200</v>
      </c>
      <c r="D160" s="80">
        <v>0</v>
      </c>
      <c r="E160" s="80">
        <v>0</v>
      </c>
      <c r="F160" s="80">
        <v>31.8</v>
      </c>
      <c r="G160" s="80">
        <v>128</v>
      </c>
      <c r="H160" s="80">
        <v>0.02</v>
      </c>
      <c r="I160" s="80">
        <v>4</v>
      </c>
      <c r="J160" s="80">
        <v>0</v>
      </c>
      <c r="K160" s="80">
        <v>38</v>
      </c>
      <c r="L160" s="100">
        <v>14</v>
      </c>
      <c r="M160" s="80">
        <v>8</v>
      </c>
      <c r="N160" s="80">
        <v>0.4</v>
      </c>
      <c r="O160" s="1"/>
      <c r="P160" s="156"/>
      <c r="Q160" s="27"/>
      <c r="R160" s="27"/>
      <c r="S160" s="27"/>
      <c r="T160" s="27"/>
      <c r="U160" s="27"/>
      <c r="V160" s="27"/>
      <c r="W160" s="27"/>
      <c r="X160" s="27"/>
      <c r="Y160" s="29"/>
      <c r="Z160" s="27"/>
      <c r="AA160" s="27"/>
      <c r="AB160" s="5"/>
    </row>
    <row r="161" spans="1:55" ht="15.75" x14ac:dyDescent="0.25">
      <c r="A161" s="7"/>
      <c r="B161" s="83" t="s">
        <v>35</v>
      </c>
      <c r="C161" s="79">
        <v>100</v>
      </c>
      <c r="D161" s="80">
        <v>0.4</v>
      </c>
      <c r="E161" s="80">
        <v>0.4</v>
      </c>
      <c r="F161" s="80">
        <v>9.8000000000000007</v>
      </c>
      <c r="G161" s="80">
        <v>47</v>
      </c>
      <c r="H161" s="81">
        <v>0</v>
      </c>
      <c r="I161" s="81">
        <v>4.5999999999999996</v>
      </c>
      <c r="J161" s="81">
        <v>3</v>
      </c>
      <c r="K161" s="81">
        <v>6</v>
      </c>
      <c r="L161" s="81">
        <v>11</v>
      </c>
      <c r="M161" s="81">
        <v>5</v>
      </c>
      <c r="N161" s="81">
        <v>0.5</v>
      </c>
      <c r="O161" s="157"/>
      <c r="P161" s="156"/>
      <c r="Q161" s="27"/>
      <c r="R161" s="27"/>
      <c r="S161" s="27"/>
      <c r="T161" s="27"/>
      <c r="U161" s="159"/>
      <c r="V161" s="159"/>
      <c r="W161" s="159"/>
      <c r="X161" s="159"/>
      <c r="Y161" s="159"/>
      <c r="Z161" s="159"/>
      <c r="AA161" s="159"/>
      <c r="AB161" s="1"/>
      <c r="AC161" s="5"/>
      <c r="AD161" s="17"/>
      <c r="AE161" s="5"/>
      <c r="AF161" s="5"/>
      <c r="AG161" s="5"/>
      <c r="AH161" s="5"/>
      <c r="AI161" s="4"/>
      <c r="AJ161" s="3"/>
      <c r="AK161" s="4"/>
      <c r="AL161" s="4"/>
      <c r="AM161" s="4"/>
      <c r="AN161" s="4"/>
      <c r="AO161" s="4"/>
      <c r="AP161" s="1"/>
      <c r="AQ161" s="5"/>
      <c r="AR161" s="17"/>
      <c r="AS161" s="5"/>
      <c r="AT161" s="5"/>
      <c r="AU161" s="5"/>
      <c r="AV161" s="5"/>
      <c r="AW161" s="4"/>
      <c r="AX161" s="3"/>
      <c r="AY161" s="4"/>
      <c r="AZ161" s="4"/>
      <c r="BA161" s="4"/>
      <c r="BB161" s="4"/>
      <c r="BC161" s="4"/>
    </row>
    <row r="162" spans="1:55" ht="18.600000000000001" customHeight="1" x14ac:dyDescent="0.25">
      <c r="A162" s="7"/>
      <c r="B162" s="86" t="s">
        <v>24</v>
      </c>
      <c r="C162" s="75">
        <v>350</v>
      </c>
      <c r="D162" s="87">
        <f t="shared" ref="D162:N162" si="22">SUM(D159:D161)</f>
        <v>10.6</v>
      </c>
      <c r="E162" s="87">
        <f t="shared" si="22"/>
        <v>10.9</v>
      </c>
      <c r="F162" s="87">
        <f t="shared" si="22"/>
        <v>45.8</v>
      </c>
      <c r="G162" s="87">
        <f t="shared" si="22"/>
        <v>350</v>
      </c>
      <c r="H162" s="87">
        <f t="shared" si="22"/>
        <v>0.18</v>
      </c>
      <c r="I162" s="87">
        <f t="shared" si="22"/>
        <v>8.8999999999999986</v>
      </c>
      <c r="J162" s="87">
        <f t="shared" si="22"/>
        <v>99</v>
      </c>
      <c r="K162" s="87">
        <f t="shared" si="22"/>
        <v>153.30000000000001</v>
      </c>
      <c r="L162" s="87">
        <f t="shared" si="22"/>
        <v>164.2</v>
      </c>
      <c r="M162" s="87">
        <f t="shared" si="22"/>
        <v>35.6</v>
      </c>
      <c r="N162" s="87">
        <f t="shared" si="22"/>
        <v>1.69</v>
      </c>
      <c r="O162" s="160"/>
      <c r="P162" s="156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5"/>
    </row>
    <row r="163" spans="1:55" ht="25.5" customHeight="1" x14ac:dyDescent="0.25">
      <c r="A163" s="7"/>
      <c r="B163" s="117"/>
      <c r="C163" s="75"/>
      <c r="D163" s="101">
        <f t="shared" ref="D163:N163" si="23">D162+D156+D146</f>
        <v>48.041499999999999</v>
      </c>
      <c r="E163" s="101">
        <f t="shared" si="23"/>
        <v>49.707499999999996</v>
      </c>
      <c r="F163" s="101">
        <f t="shared" si="23"/>
        <v>238.54000000000002</v>
      </c>
      <c r="G163" s="101">
        <f t="shared" si="23"/>
        <v>1604.63</v>
      </c>
      <c r="H163" s="133">
        <f t="shared" si="23"/>
        <v>0.79</v>
      </c>
      <c r="I163" s="133">
        <f t="shared" si="23"/>
        <v>38.36</v>
      </c>
      <c r="J163" s="133">
        <f t="shared" si="23"/>
        <v>467.35249999999996</v>
      </c>
      <c r="K163" s="133">
        <f t="shared" si="23"/>
        <v>634.36500000000001</v>
      </c>
      <c r="L163" s="133">
        <f t="shared" si="23"/>
        <v>730.45500000000004</v>
      </c>
      <c r="M163" s="133">
        <f t="shared" si="23"/>
        <v>160.13499999999999</v>
      </c>
      <c r="N163" s="133">
        <f t="shared" si="23"/>
        <v>8.43</v>
      </c>
      <c r="O163" s="174"/>
      <c r="P163" s="164"/>
      <c r="Q163" s="166"/>
      <c r="R163" s="166"/>
      <c r="S163" s="166"/>
      <c r="T163" s="166"/>
      <c r="U163" s="182"/>
      <c r="V163" s="182"/>
      <c r="W163" s="182"/>
      <c r="X163" s="182"/>
      <c r="Y163" s="182"/>
      <c r="Z163" s="182"/>
      <c r="AA163" s="182"/>
      <c r="AB163" s="5"/>
    </row>
    <row r="164" spans="1:55" ht="18.75" customHeight="1" x14ac:dyDescent="0.2">
      <c r="A164" s="4"/>
      <c r="B164" s="103"/>
      <c r="C164" s="104"/>
      <c r="D164" s="104">
        <v>10.9</v>
      </c>
      <c r="E164" s="104">
        <v>10.9</v>
      </c>
      <c r="F164" s="104">
        <v>44.7</v>
      </c>
      <c r="G164" s="104">
        <v>343.33333333333331</v>
      </c>
      <c r="H164" s="104">
        <v>0.16111111111111112</v>
      </c>
      <c r="I164" s="104">
        <v>7.1999999999999993</v>
      </c>
      <c r="J164" s="104">
        <v>103</v>
      </c>
      <c r="K164" s="104">
        <v>164.78888888888889</v>
      </c>
      <c r="L164" s="104">
        <v>164.31111111111113</v>
      </c>
      <c r="M164" s="104">
        <v>36.888888888888886</v>
      </c>
      <c r="N164" s="104">
        <v>1.69</v>
      </c>
      <c r="O164" s="5"/>
      <c r="P164" s="5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5"/>
    </row>
    <row r="165" spans="1:55" ht="18.75" customHeight="1" x14ac:dyDescent="0.2">
      <c r="A165" s="4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55" ht="47.25" x14ac:dyDescent="0.25">
      <c r="A166" s="7"/>
      <c r="B166" s="71" t="s">
        <v>65</v>
      </c>
      <c r="C166" s="185" t="s">
        <v>1</v>
      </c>
      <c r="D166" s="186"/>
      <c r="E166" s="186"/>
      <c r="F166" s="187"/>
      <c r="G166" s="72" t="s">
        <v>2</v>
      </c>
      <c r="H166" s="188" t="s">
        <v>3</v>
      </c>
      <c r="I166" s="188"/>
      <c r="J166" s="188"/>
      <c r="K166" s="188" t="s">
        <v>4</v>
      </c>
      <c r="L166" s="188"/>
      <c r="M166" s="188"/>
      <c r="N166" s="188"/>
      <c r="O166" s="152"/>
      <c r="P166" s="153"/>
      <c r="Q166" s="153"/>
      <c r="R166" s="153"/>
      <c r="S166" s="153"/>
      <c r="T166" s="154"/>
      <c r="U166" s="153"/>
      <c r="V166" s="153"/>
      <c r="W166" s="153"/>
      <c r="X166" s="153"/>
      <c r="Y166" s="153"/>
      <c r="Z166" s="153"/>
      <c r="AA166" s="153"/>
      <c r="AB166" s="5"/>
    </row>
    <row r="167" spans="1:55" ht="25.5" x14ac:dyDescent="0.25">
      <c r="A167" s="7"/>
      <c r="B167" s="73" t="s">
        <v>5</v>
      </c>
      <c r="C167" s="73" t="s">
        <v>6</v>
      </c>
      <c r="D167" s="73" t="s">
        <v>7</v>
      </c>
      <c r="E167" s="73" t="s">
        <v>8</v>
      </c>
      <c r="F167" s="73" t="s">
        <v>9</v>
      </c>
      <c r="G167" s="73" t="s">
        <v>10</v>
      </c>
      <c r="H167" s="72" t="s">
        <v>11</v>
      </c>
      <c r="I167" s="72" t="s">
        <v>12</v>
      </c>
      <c r="J167" s="72" t="s">
        <v>13</v>
      </c>
      <c r="K167" s="72" t="s">
        <v>14</v>
      </c>
      <c r="L167" s="72" t="s">
        <v>15</v>
      </c>
      <c r="M167" s="72" t="s">
        <v>16</v>
      </c>
      <c r="N167" s="72" t="s">
        <v>17</v>
      </c>
      <c r="O167" s="39"/>
      <c r="P167" s="39"/>
      <c r="Q167" s="39"/>
      <c r="R167" s="39"/>
      <c r="S167" s="39"/>
      <c r="T167" s="39"/>
      <c r="U167" s="154"/>
      <c r="V167" s="154"/>
      <c r="W167" s="154"/>
      <c r="X167" s="154"/>
      <c r="Y167" s="154"/>
      <c r="Z167" s="154"/>
      <c r="AA167" s="154"/>
      <c r="AB167" s="5"/>
    </row>
    <row r="168" spans="1:55" ht="15.75" x14ac:dyDescent="0.25">
      <c r="A168" s="7"/>
      <c r="B168" s="74" t="s">
        <v>18</v>
      </c>
      <c r="C168" s="75"/>
      <c r="D168" s="76"/>
      <c r="E168" s="76"/>
      <c r="F168" s="76"/>
      <c r="G168" s="76"/>
      <c r="H168" s="77"/>
      <c r="I168" s="77"/>
      <c r="J168" s="77"/>
      <c r="K168" s="77"/>
      <c r="L168" s="77"/>
      <c r="M168" s="77"/>
      <c r="N168" s="77"/>
      <c r="O168" s="155"/>
      <c r="P168" s="1"/>
      <c r="Q168" s="1"/>
      <c r="R168" s="1"/>
      <c r="S168" s="1"/>
      <c r="T168" s="1"/>
      <c r="U168" s="5"/>
      <c r="V168" s="5"/>
      <c r="W168" s="5"/>
      <c r="X168" s="5"/>
      <c r="Y168" s="5"/>
      <c r="Z168" s="5"/>
      <c r="AA168" s="5"/>
      <c r="AB168" s="5"/>
    </row>
    <row r="169" spans="1:55" ht="15.75" x14ac:dyDescent="0.25">
      <c r="A169" s="18" t="s">
        <v>87</v>
      </c>
      <c r="B169" s="78" t="s">
        <v>90</v>
      </c>
      <c r="C169" s="79" t="s">
        <v>19</v>
      </c>
      <c r="D169" s="80">
        <v>5.88</v>
      </c>
      <c r="E169" s="80">
        <v>7.75</v>
      </c>
      <c r="F169" s="80">
        <v>36.15</v>
      </c>
      <c r="G169" s="80">
        <v>245</v>
      </c>
      <c r="H169" s="81">
        <v>0.09</v>
      </c>
      <c r="I169" s="82">
        <v>4.88</v>
      </c>
      <c r="J169" s="81">
        <v>32.5</v>
      </c>
      <c r="K169" s="81">
        <v>103.5</v>
      </c>
      <c r="L169" s="81">
        <v>43.9</v>
      </c>
      <c r="M169" s="81">
        <v>32.799999999999997</v>
      </c>
      <c r="N169" s="81">
        <v>0.5</v>
      </c>
      <c r="O169" s="184"/>
      <c r="P169" s="156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5"/>
    </row>
    <row r="170" spans="1:55" ht="15.75" x14ac:dyDescent="0.25">
      <c r="A170" s="7">
        <v>376</v>
      </c>
      <c r="B170" s="83" t="s">
        <v>20</v>
      </c>
      <c r="C170" s="84" t="s">
        <v>21</v>
      </c>
      <c r="D170" s="80">
        <v>0.2</v>
      </c>
      <c r="E170" s="80">
        <v>0</v>
      </c>
      <c r="F170" s="80">
        <v>15</v>
      </c>
      <c r="G170" s="80">
        <v>58</v>
      </c>
      <c r="H170" s="81">
        <v>0</v>
      </c>
      <c r="I170" s="81">
        <v>1</v>
      </c>
      <c r="J170" s="81">
        <v>0</v>
      </c>
      <c r="K170" s="81">
        <v>11.1</v>
      </c>
      <c r="L170" s="81">
        <v>82.4</v>
      </c>
      <c r="M170" s="81">
        <v>1.4</v>
      </c>
      <c r="N170" s="81">
        <v>0.28000000000000003</v>
      </c>
      <c r="O170" s="157"/>
      <c r="P170" s="158"/>
      <c r="Q170" s="27"/>
      <c r="R170" s="27"/>
      <c r="S170" s="27"/>
      <c r="T170" s="27"/>
      <c r="U170" s="159"/>
      <c r="V170" s="159"/>
      <c r="W170" s="159"/>
      <c r="X170" s="159"/>
      <c r="Y170" s="159"/>
      <c r="Z170" s="159"/>
      <c r="AA170" s="159"/>
      <c r="AB170" s="5"/>
    </row>
    <row r="171" spans="1:55" ht="15.75" x14ac:dyDescent="0.25">
      <c r="A171" s="7">
        <v>209</v>
      </c>
      <c r="B171" s="76" t="s">
        <v>22</v>
      </c>
      <c r="C171" s="79">
        <v>40</v>
      </c>
      <c r="D171" s="80">
        <v>6.38</v>
      </c>
      <c r="E171" s="80">
        <v>5.75</v>
      </c>
      <c r="F171" s="80">
        <v>0.38</v>
      </c>
      <c r="G171" s="80">
        <v>78.75</v>
      </c>
      <c r="H171" s="81">
        <v>0.03</v>
      </c>
      <c r="I171" s="81">
        <v>0</v>
      </c>
      <c r="J171" s="81">
        <v>100</v>
      </c>
      <c r="K171" s="81">
        <v>22</v>
      </c>
      <c r="L171" s="81">
        <v>76.8</v>
      </c>
      <c r="M171" s="81">
        <v>4.8</v>
      </c>
      <c r="N171" s="81">
        <v>1</v>
      </c>
      <c r="O171" s="1"/>
      <c r="P171" s="156"/>
      <c r="Q171" s="27"/>
      <c r="R171" s="27"/>
      <c r="S171" s="27"/>
      <c r="T171" s="27"/>
      <c r="U171" s="159"/>
      <c r="V171" s="159"/>
      <c r="W171" s="159"/>
      <c r="X171" s="159"/>
      <c r="Y171" s="159"/>
      <c r="Z171" s="159"/>
      <c r="AA171" s="159"/>
      <c r="AB171" s="5"/>
    </row>
    <row r="172" spans="1:55" ht="17.25" customHeight="1" x14ac:dyDescent="0.25">
      <c r="A172" s="7">
        <v>15</v>
      </c>
      <c r="B172" s="85" t="s">
        <v>91</v>
      </c>
      <c r="C172" s="79">
        <v>50</v>
      </c>
      <c r="D172" s="80">
        <v>0.35</v>
      </c>
      <c r="E172" s="80">
        <v>0.05</v>
      </c>
      <c r="F172" s="80">
        <v>0.95</v>
      </c>
      <c r="G172" s="80">
        <v>6</v>
      </c>
      <c r="H172" s="81">
        <v>0.01</v>
      </c>
      <c r="I172" s="81">
        <v>2.4500000000000002</v>
      </c>
      <c r="J172" s="81">
        <v>0</v>
      </c>
      <c r="K172" s="81">
        <v>8.5</v>
      </c>
      <c r="L172" s="81">
        <v>15</v>
      </c>
      <c r="M172" s="81">
        <v>7</v>
      </c>
      <c r="N172" s="81">
        <v>0.25</v>
      </c>
      <c r="O172" s="44"/>
      <c r="P172" s="156"/>
      <c r="Q172" s="27"/>
      <c r="R172" s="27"/>
      <c r="S172" s="27"/>
      <c r="T172" s="27"/>
      <c r="U172" s="159"/>
      <c r="V172" s="159"/>
      <c r="W172" s="159"/>
      <c r="X172" s="159"/>
      <c r="Y172" s="159"/>
      <c r="Z172" s="159"/>
      <c r="AA172" s="159"/>
      <c r="AB172" s="5"/>
    </row>
    <row r="173" spans="1:55" ht="15.75" customHeight="1" x14ac:dyDescent="0.25">
      <c r="A173" s="7"/>
      <c r="B173" s="83" t="s">
        <v>23</v>
      </c>
      <c r="C173" s="79">
        <v>50</v>
      </c>
      <c r="D173" s="80">
        <v>2.0299999999999998</v>
      </c>
      <c r="E173" s="80">
        <v>0.25</v>
      </c>
      <c r="F173" s="80">
        <v>20.6</v>
      </c>
      <c r="G173" s="80">
        <v>110</v>
      </c>
      <c r="H173" s="81">
        <v>0.12</v>
      </c>
      <c r="I173" s="81">
        <v>0.1</v>
      </c>
      <c r="J173" s="81">
        <v>0</v>
      </c>
      <c r="K173" s="81">
        <v>62.5</v>
      </c>
      <c r="L173" s="81">
        <v>32.5</v>
      </c>
      <c r="M173" s="81">
        <v>10.5</v>
      </c>
      <c r="N173" s="81">
        <v>0.9</v>
      </c>
      <c r="O173" s="157"/>
      <c r="P173" s="156"/>
      <c r="Q173" s="27"/>
      <c r="R173" s="27"/>
      <c r="S173" s="27"/>
      <c r="T173" s="27"/>
      <c r="U173" s="159"/>
      <c r="V173" s="159"/>
      <c r="W173" s="159"/>
      <c r="X173" s="159"/>
      <c r="Y173" s="159"/>
      <c r="Z173" s="159"/>
      <c r="AA173" s="159"/>
      <c r="AB173" s="5"/>
    </row>
    <row r="174" spans="1:55" ht="15.75" x14ac:dyDescent="0.25">
      <c r="A174" s="7"/>
      <c r="B174" s="86" t="s">
        <v>24</v>
      </c>
      <c r="C174" s="79">
        <v>540</v>
      </c>
      <c r="D174" s="87">
        <f t="shared" ref="D174:N174" si="24">SUM(D169:D173)</f>
        <v>14.84</v>
      </c>
      <c r="E174" s="87">
        <f t="shared" si="24"/>
        <v>13.8</v>
      </c>
      <c r="F174" s="87">
        <f t="shared" si="24"/>
        <v>73.080000000000013</v>
      </c>
      <c r="G174" s="87">
        <f t="shared" si="24"/>
        <v>497.75</v>
      </c>
      <c r="H174" s="87">
        <f t="shared" si="24"/>
        <v>0.25</v>
      </c>
      <c r="I174" s="88">
        <f t="shared" si="24"/>
        <v>8.43</v>
      </c>
      <c r="J174" s="87">
        <f t="shared" si="24"/>
        <v>132.5</v>
      </c>
      <c r="K174" s="87">
        <f t="shared" si="24"/>
        <v>207.6</v>
      </c>
      <c r="L174" s="87">
        <f t="shared" si="24"/>
        <v>250.60000000000002</v>
      </c>
      <c r="M174" s="87">
        <f t="shared" si="24"/>
        <v>56.499999999999993</v>
      </c>
      <c r="N174" s="89">
        <f t="shared" si="24"/>
        <v>2.93</v>
      </c>
      <c r="O174" s="160"/>
      <c r="P174" s="156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5"/>
    </row>
    <row r="175" spans="1:55" ht="15.75" x14ac:dyDescent="0.25">
      <c r="A175" s="7"/>
      <c r="B175" s="77"/>
      <c r="C175" s="90"/>
      <c r="D175" s="134">
        <v>19.260000000000002</v>
      </c>
      <c r="E175" s="134">
        <v>19.75</v>
      </c>
      <c r="F175" s="134">
        <v>74.080000000000013</v>
      </c>
      <c r="G175" s="134">
        <v>571.75</v>
      </c>
      <c r="H175" s="134">
        <v>0.255</v>
      </c>
      <c r="I175" s="135">
        <v>11.799999999999999</v>
      </c>
      <c r="J175" s="134">
        <v>171.5</v>
      </c>
      <c r="K175" s="134">
        <v>241.1</v>
      </c>
      <c r="L175" s="134">
        <v>270.60000000000002</v>
      </c>
      <c r="M175" s="134">
        <v>61.999999999999993</v>
      </c>
      <c r="N175" s="136">
        <v>2.98</v>
      </c>
      <c r="O175" s="5"/>
      <c r="P175" s="17"/>
      <c r="Q175" s="176"/>
      <c r="R175" s="176"/>
      <c r="S175" s="176"/>
      <c r="T175" s="176"/>
      <c r="U175" s="29"/>
      <c r="V175" s="29"/>
      <c r="W175" s="29"/>
      <c r="X175" s="29"/>
      <c r="Y175" s="163"/>
      <c r="Z175" s="28"/>
      <c r="AA175" s="29"/>
      <c r="AB175" s="5"/>
    </row>
    <row r="176" spans="1:55" ht="15.75" x14ac:dyDescent="0.25">
      <c r="A176" s="7"/>
      <c r="B176" s="96" t="s">
        <v>25</v>
      </c>
      <c r="C176" s="75"/>
      <c r="D176" s="80"/>
      <c r="E176" s="80"/>
      <c r="F176" s="80"/>
      <c r="G176" s="80"/>
      <c r="H176" s="100"/>
      <c r="I176" s="100"/>
      <c r="J176" s="100"/>
      <c r="K176" s="100"/>
      <c r="L176" s="100"/>
      <c r="M176" s="100"/>
      <c r="N176" s="100"/>
      <c r="O176" s="161"/>
      <c r="P176" s="164"/>
      <c r="Q176" s="27"/>
      <c r="R176" s="27"/>
      <c r="S176" s="27"/>
      <c r="T176" s="27"/>
      <c r="U176" s="29"/>
      <c r="V176" s="29"/>
      <c r="W176" s="29"/>
      <c r="X176" s="29"/>
      <c r="Y176" s="29"/>
      <c r="Z176" s="29"/>
      <c r="AA176" s="29"/>
      <c r="AB176" s="5"/>
    </row>
    <row r="177" spans="1:28" ht="15.75" x14ac:dyDescent="0.25">
      <c r="A177" s="7">
        <v>29</v>
      </c>
      <c r="B177" s="76" t="s">
        <v>26</v>
      </c>
      <c r="C177" s="75">
        <v>60</v>
      </c>
      <c r="D177" s="80">
        <v>0.66</v>
      </c>
      <c r="E177" s="80">
        <v>3.63</v>
      </c>
      <c r="F177" s="80">
        <v>5.27</v>
      </c>
      <c r="G177" s="80">
        <v>49.34</v>
      </c>
      <c r="H177" s="81">
        <v>0.09</v>
      </c>
      <c r="I177" s="81">
        <v>3.26</v>
      </c>
      <c r="J177" s="81">
        <v>25.32</v>
      </c>
      <c r="K177" s="81">
        <v>26.68</v>
      </c>
      <c r="L177" s="81">
        <v>41.85</v>
      </c>
      <c r="M177" s="81">
        <v>14.09</v>
      </c>
      <c r="N177" s="81">
        <v>1.48</v>
      </c>
      <c r="O177" s="1"/>
      <c r="P177" s="164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5"/>
    </row>
    <row r="178" spans="1:28" ht="15.75" x14ac:dyDescent="0.25">
      <c r="A178" s="7">
        <v>112</v>
      </c>
      <c r="B178" s="99" t="s">
        <v>66</v>
      </c>
      <c r="C178" s="79" t="s">
        <v>28</v>
      </c>
      <c r="D178" s="80">
        <v>5.0999999999999996</v>
      </c>
      <c r="E178" s="80">
        <v>5.22</v>
      </c>
      <c r="F178" s="80">
        <v>7.25</v>
      </c>
      <c r="G178" s="80">
        <v>107.2</v>
      </c>
      <c r="H178" s="81">
        <v>0.01</v>
      </c>
      <c r="I178" s="81">
        <v>3.08</v>
      </c>
      <c r="J178" s="81">
        <v>88.55</v>
      </c>
      <c r="K178" s="81">
        <v>44.5</v>
      </c>
      <c r="L178" s="81">
        <v>57.73</v>
      </c>
      <c r="M178" s="81">
        <v>5.8</v>
      </c>
      <c r="N178" s="81">
        <v>0.45</v>
      </c>
      <c r="O178" s="165"/>
      <c r="P178" s="156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5"/>
    </row>
    <row r="179" spans="1:28" ht="15.75" x14ac:dyDescent="0.25">
      <c r="A179" s="7">
        <v>290</v>
      </c>
      <c r="B179" s="109" t="s">
        <v>67</v>
      </c>
      <c r="C179" s="137">
        <v>100</v>
      </c>
      <c r="D179" s="138">
        <v>10.86</v>
      </c>
      <c r="E179" s="138">
        <v>12.45</v>
      </c>
      <c r="F179" s="138">
        <v>9.2100000000000009</v>
      </c>
      <c r="G179" s="138">
        <v>156.83000000000001</v>
      </c>
      <c r="H179" s="81">
        <v>0.02</v>
      </c>
      <c r="I179" s="81">
        <v>2.0499999999999998</v>
      </c>
      <c r="J179" s="81">
        <v>81.92</v>
      </c>
      <c r="K179" s="81">
        <v>156.02000000000001</v>
      </c>
      <c r="L179" s="81">
        <v>110.06</v>
      </c>
      <c r="M179" s="81">
        <v>18.91</v>
      </c>
      <c r="N179" s="81">
        <v>0.27</v>
      </c>
      <c r="O179" s="1"/>
      <c r="P179" s="156"/>
      <c r="Q179" s="27"/>
      <c r="R179" s="27"/>
      <c r="S179" s="27"/>
      <c r="T179" s="27"/>
      <c r="U179" s="159"/>
      <c r="V179" s="159"/>
      <c r="W179" s="159"/>
      <c r="X179" s="159"/>
      <c r="Y179" s="159"/>
      <c r="Z179" s="159"/>
      <c r="AA179" s="159"/>
      <c r="AB179" s="5"/>
    </row>
    <row r="180" spans="1:28" ht="15.75" x14ac:dyDescent="0.25">
      <c r="A180" s="7">
        <v>309</v>
      </c>
      <c r="B180" s="83" t="s">
        <v>30</v>
      </c>
      <c r="C180" s="79">
        <v>150</v>
      </c>
      <c r="D180" s="100">
        <v>5.5</v>
      </c>
      <c r="E180" s="100">
        <v>4.5</v>
      </c>
      <c r="F180" s="100">
        <v>26.4</v>
      </c>
      <c r="G180" s="100">
        <v>168.45</v>
      </c>
      <c r="H180" s="81">
        <v>0.03</v>
      </c>
      <c r="I180" s="81">
        <v>0</v>
      </c>
      <c r="J180" s="81">
        <v>24.98</v>
      </c>
      <c r="K180" s="81">
        <v>27.45</v>
      </c>
      <c r="L180" s="81">
        <v>56.994</v>
      </c>
      <c r="M180" s="81">
        <v>21.38</v>
      </c>
      <c r="N180" s="81">
        <v>0.45</v>
      </c>
      <c r="O180" s="157"/>
      <c r="P180" s="156"/>
      <c r="Q180" s="27"/>
      <c r="R180" s="27"/>
      <c r="S180" s="27"/>
      <c r="T180" s="27"/>
      <c r="U180" s="159"/>
      <c r="V180" s="159"/>
      <c r="W180" s="159"/>
      <c r="X180" s="159"/>
      <c r="Y180" s="159"/>
      <c r="Z180" s="159"/>
      <c r="AA180" s="159"/>
      <c r="AB180" s="5"/>
    </row>
    <row r="181" spans="1:28" ht="15.75" x14ac:dyDescent="0.25">
      <c r="A181" s="7">
        <v>342</v>
      </c>
      <c r="B181" s="76" t="s">
        <v>31</v>
      </c>
      <c r="C181" s="79">
        <v>200</v>
      </c>
      <c r="D181" s="80">
        <v>0.16</v>
      </c>
      <c r="E181" s="80">
        <v>0.16</v>
      </c>
      <c r="F181" s="80">
        <v>27.88</v>
      </c>
      <c r="G181" s="80">
        <f>573/5</f>
        <v>114.6</v>
      </c>
      <c r="H181" s="80">
        <v>0.12</v>
      </c>
      <c r="I181" s="80">
        <v>12.38</v>
      </c>
      <c r="J181" s="80">
        <v>0</v>
      </c>
      <c r="K181" s="80">
        <f>70.9/5</f>
        <v>14.180000000000001</v>
      </c>
      <c r="L181" s="100">
        <f>22/5</f>
        <v>4.4000000000000004</v>
      </c>
      <c r="M181" s="80">
        <f>25.7/5</f>
        <v>5.14</v>
      </c>
      <c r="N181" s="80">
        <v>0.25</v>
      </c>
      <c r="O181" s="1"/>
      <c r="P181" s="156"/>
      <c r="Q181" s="27"/>
      <c r="R181" s="27"/>
      <c r="S181" s="27"/>
      <c r="T181" s="27"/>
      <c r="U181" s="27"/>
      <c r="V181" s="27"/>
      <c r="W181" s="27"/>
      <c r="X181" s="27"/>
      <c r="Y181" s="29"/>
      <c r="Z181" s="27"/>
      <c r="AA181" s="27"/>
      <c r="AB181" s="5"/>
    </row>
    <row r="182" spans="1:28" ht="15.75" x14ac:dyDescent="0.25">
      <c r="A182" s="7"/>
      <c r="B182" s="76" t="s">
        <v>32</v>
      </c>
      <c r="C182" s="79">
        <v>50</v>
      </c>
      <c r="D182" s="80">
        <v>2.2000000000000002</v>
      </c>
      <c r="E182" s="80">
        <v>0.27</v>
      </c>
      <c r="F182" s="80">
        <v>20.55</v>
      </c>
      <c r="G182" s="80">
        <v>108</v>
      </c>
      <c r="H182" s="81">
        <v>0.1</v>
      </c>
      <c r="I182" s="81">
        <v>0.12</v>
      </c>
      <c r="J182" s="81">
        <v>0</v>
      </c>
      <c r="K182" s="81">
        <v>53.5</v>
      </c>
      <c r="L182" s="81">
        <v>33.799999999999997</v>
      </c>
      <c r="M182" s="81">
        <v>11.5</v>
      </c>
      <c r="N182" s="81">
        <v>0.4</v>
      </c>
      <c r="O182" s="1"/>
      <c r="P182" s="156"/>
      <c r="Q182" s="27"/>
      <c r="R182" s="27"/>
      <c r="S182" s="27"/>
      <c r="T182" s="27"/>
      <c r="U182" s="159"/>
      <c r="V182" s="159"/>
      <c r="W182" s="159"/>
      <c r="X182" s="159"/>
      <c r="Y182" s="159"/>
      <c r="Z182" s="159"/>
      <c r="AA182" s="159"/>
      <c r="AB182" s="5"/>
    </row>
    <row r="183" spans="1:28" ht="15.75" x14ac:dyDescent="0.25">
      <c r="A183" s="7"/>
      <c r="B183" s="83" t="s">
        <v>23</v>
      </c>
      <c r="C183" s="79">
        <v>50</v>
      </c>
      <c r="D183" s="80">
        <v>2.0299999999999998</v>
      </c>
      <c r="E183" s="80">
        <v>0.25</v>
      </c>
      <c r="F183" s="80">
        <v>20.6</v>
      </c>
      <c r="G183" s="80">
        <v>110</v>
      </c>
      <c r="H183" s="81">
        <v>0.12</v>
      </c>
      <c r="I183" s="81">
        <v>0.1</v>
      </c>
      <c r="J183" s="81">
        <v>0</v>
      </c>
      <c r="K183" s="81">
        <v>62.5</v>
      </c>
      <c r="L183" s="81">
        <v>32.5</v>
      </c>
      <c r="M183" s="81">
        <v>10.5</v>
      </c>
      <c r="N183" s="81">
        <v>0.9</v>
      </c>
      <c r="O183" s="157"/>
      <c r="P183" s="156"/>
      <c r="Q183" s="27"/>
      <c r="R183" s="27"/>
      <c r="S183" s="27"/>
      <c r="T183" s="27"/>
      <c r="U183" s="159"/>
      <c r="V183" s="159"/>
      <c r="W183" s="159"/>
      <c r="X183" s="159"/>
      <c r="Y183" s="159"/>
      <c r="Z183" s="159"/>
      <c r="AA183" s="159"/>
      <c r="AB183" s="5"/>
    </row>
    <row r="184" spans="1:28" ht="15.75" x14ac:dyDescent="0.25">
      <c r="A184" s="7"/>
      <c r="B184" s="86" t="s">
        <v>24</v>
      </c>
      <c r="C184" s="84">
        <v>835</v>
      </c>
      <c r="D184" s="98">
        <f t="shared" ref="D184:N184" si="25">SUM(D177:D183)</f>
        <v>26.509999999999998</v>
      </c>
      <c r="E184" s="98">
        <f t="shared" si="25"/>
        <v>26.479999999999997</v>
      </c>
      <c r="F184" s="98">
        <f t="shared" si="25"/>
        <v>117.16</v>
      </c>
      <c r="G184" s="98">
        <f t="shared" si="25"/>
        <v>814.42</v>
      </c>
      <c r="H184" s="98">
        <f>SUM(H177:H183)-0.07</f>
        <v>0.42</v>
      </c>
      <c r="I184" s="98">
        <f t="shared" si="25"/>
        <v>20.990000000000006</v>
      </c>
      <c r="J184" s="98">
        <f t="shared" si="25"/>
        <v>220.77</v>
      </c>
      <c r="K184" s="98">
        <f t="shared" si="25"/>
        <v>384.83</v>
      </c>
      <c r="L184" s="98">
        <f t="shared" si="25"/>
        <v>337.334</v>
      </c>
      <c r="M184" s="98">
        <f t="shared" si="25"/>
        <v>87.32</v>
      </c>
      <c r="N184" s="98">
        <f t="shared" si="25"/>
        <v>4.2</v>
      </c>
      <c r="O184" s="160"/>
      <c r="P184" s="164"/>
      <c r="Q184" s="163"/>
      <c r="R184" s="163"/>
      <c r="S184" s="163"/>
      <c r="T184" s="163"/>
      <c r="U184" s="33"/>
      <c r="V184" s="33"/>
      <c r="W184" s="33"/>
      <c r="X184" s="33"/>
      <c r="Y184" s="33"/>
      <c r="Z184" s="33"/>
      <c r="AA184" s="167"/>
      <c r="AB184" s="5"/>
    </row>
    <row r="185" spans="1:28" ht="15.75" x14ac:dyDescent="0.25">
      <c r="A185" s="7"/>
      <c r="B185" s="77"/>
      <c r="C185" s="90"/>
      <c r="D185" s="91">
        <v>26.509999999999998</v>
      </c>
      <c r="E185" s="91">
        <v>26.479999999999997</v>
      </c>
      <c r="F185" s="91">
        <v>117.16</v>
      </c>
      <c r="G185" s="91">
        <v>814.42</v>
      </c>
      <c r="H185" s="123">
        <v>0.42</v>
      </c>
      <c r="I185" s="123">
        <v>20.990000000000006</v>
      </c>
      <c r="J185" s="123">
        <v>220.77</v>
      </c>
      <c r="K185" s="123">
        <v>384.83</v>
      </c>
      <c r="L185" s="131">
        <v>337.334</v>
      </c>
      <c r="M185" s="132">
        <v>87.32</v>
      </c>
      <c r="N185" s="123">
        <v>4.2</v>
      </c>
      <c r="O185" s="5"/>
      <c r="P185" s="17"/>
      <c r="Q185" s="5"/>
      <c r="R185" s="5"/>
      <c r="S185" s="5"/>
      <c r="T185" s="5"/>
      <c r="U185" s="46"/>
      <c r="V185" s="46"/>
      <c r="W185" s="46"/>
      <c r="X185" s="46"/>
      <c r="Y185" s="156"/>
      <c r="Z185" s="178"/>
      <c r="AA185" s="46"/>
      <c r="AB185" s="5"/>
    </row>
    <row r="186" spans="1:28" ht="15.75" x14ac:dyDescent="0.25">
      <c r="A186" s="7"/>
      <c r="B186" s="96" t="s">
        <v>33</v>
      </c>
      <c r="C186" s="75"/>
      <c r="D186" s="80"/>
      <c r="E186" s="80"/>
      <c r="F186" s="80"/>
      <c r="G186" s="80"/>
      <c r="H186" s="100"/>
      <c r="I186" s="100"/>
      <c r="J186" s="100"/>
      <c r="K186" s="100"/>
      <c r="L186" s="79"/>
      <c r="M186" s="129"/>
      <c r="N186" s="113"/>
      <c r="O186" s="161"/>
      <c r="P186" s="164"/>
      <c r="Q186" s="27"/>
      <c r="R186" s="27"/>
      <c r="S186" s="27"/>
      <c r="T186" s="27"/>
      <c r="U186" s="29"/>
      <c r="V186" s="29"/>
      <c r="W186" s="29"/>
      <c r="X186" s="29"/>
      <c r="Y186" s="156"/>
      <c r="Z186" s="179"/>
      <c r="AA186" s="46"/>
      <c r="AB186" s="5"/>
    </row>
    <row r="187" spans="1:28" ht="15.75" x14ac:dyDescent="0.25">
      <c r="A187" s="7"/>
      <c r="B187" s="76" t="s">
        <v>53</v>
      </c>
      <c r="C187" s="79">
        <v>50</v>
      </c>
      <c r="D187" s="80">
        <v>10.199999999999999</v>
      </c>
      <c r="E187" s="80">
        <v>10.5</v>
      </c>
      <c r="F187" s="80">
        <v>4.2</v>
      </c>
      <c r="G187" s="80">
        <v>175</v>
      </c>
      <c r="H187" s="80">
        <v>0.16</v>
      </c>
      <c r="I187" s="80">
        <v>0.3</v>
      </c>
      <c r="J187" s="80">
        <v>96</v>
      </c>
      <c r="K187" s="80">
        <v>109.3</v>
      </c>
      <c r="L187" s="80">
        <v>139.19999999999999</v>
      </c>
      <c r="M187" s="80">
        <v>22.6</v>
      </c>
      <c r="N187" s="80">
        <v>0.79</v>
      </c>
      <c r="O187" s="1"/>
      <c r="P187" s="156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5"/>
    </row>
    <row r="188" spans="1:28" ht="16.149999999999999" customHeight="1" x14ac:dyDescent="0.25">
      <c r="A188" s="7"/>
      <c r="B188" s="76" t="s">
        <v>34</v>
      </c>
      <c r="C188" s="79">
        <v>200</v>
      </c>
      <c r="D188" s="80">
        <v>0</v>
      </c>
      <c r="E188" s="80">
        <v>0</v>
      </c>
      <c r="F188" s="80">
        <v>31.8</v>
      </c>
      <c r="G188" s="80">
        <v>128</v>
      </c>
      <c r="H188" s="80">
        <v>0.02</v>
      </c>
      <c r="I188" s="80">
        <v>4</v>
      </c>
      <c r="J188" s="80">
        <v>0</v>
      </c>
      <c r="K188" s="80">
        <v>38</v>
      </c>
      <c r="L188" s="100">
        <v>14</v>
      </c>
      <c r="M188" s="80">
        <v>8</v>
      </c>
      <c r="N188" s="80">
        <v>0.4</v>
      </c>
      <c r="O188" s="1"/>
      <c r="P188" s="156"/>
      <c r="Q188" s="27"/>
      <c r="R188" s="27"/>
      <c r="S188" s="27"/>
      <c r="T188" s="27"/>
      <c r="U188" s="27"/>
      <c r="V188" s="27"/>
      <c r="W188" s="27"/>
      <c r="X188" s="27"/>
      <c r="Y188" s="29"/>
      <c r="Z188" s="27"/>
      <c r="AA188" s="27"/>
      <c r="AB188" s="5"/>
    </row>
    <row r="189" spans="1:28" ht="16.899999999999999" customHeight="1" x14ac:dyDescent="0.25">
      <c r="A189" s="7"/>
      <c r="B189" s="83" t="s">
        <v>35</v>
      </c>
      <c r="C189" s="79">
        <v>100</v>
      </c>
      <c r="D189" s="80">
        <v>0.4</v>
      </c>
      <c r="E189" s="80">
        <v>0.4</v>
      </c>
      <c r="F189" s="80">
        <v>9.8000000000000007</v>
      </c>
      <c r="G189" s="80">
        <v>47</v>
      </c>
      <c r="H189" s="81">
        <v>0</v>
      </c>
      <c r="I189" s="81">
        <v>4.5999999999999996</v>
      </c>
      <c r="J189" s="81">
        <v>3</v>
      </c>
      <c r="K189" s="81">
        <v>6</v>
      </c>
      <c r="L189" s="81">
        <v>11</v>
      </c>
      <c r="M189" s="81">
        <v>5</v>
      </c>
      <c r="N189" s="81">
        <v>0.5</v>
      </c>
      <c r="O189" s="157"/>
      <c r="P189" s="156"/>
      <c r="Q189" s="27"/>
      <c r="R189" s="27"/>
      <c r="S189" s="27"/>
      <c r="T189" s="27"/>
      <c r="U189" s="159"/>
      <c r="V189" s="159"/>
      <c r="W189" s="159"/>
      <c r="X189" s="159"/>
      <c r="Y189" s="159"/>
      <c r="Z189" s="159"/>
      <c r="AA189" s="159"/>
      <c r="AB189" s="5"/>
    </row>
    <row r="190" spans="1:28" ht="17.25" customHeight="1" x14ac:dyDescent="0.25">
      <c r="A190" s="7"/>
      <c r="B190" s="86" t="s">
        <v>24</v>
      </c>
      <c r="C190" s="75">
        <v>350</v>
      </c>
      <c r="D190" s="87">
        <f t="shared" ref="D190:N190" si="26">SUM(D187:D189)</f>
        <v>10.6</v>
      </c>
      <c r="E190" s="87">
        <f t="shared" si="26"/>
        <v>10.9</v>
      </c>
      <c r="F190" s="87">
        <f t="shared" si="26"/>
        <v>45.8</v>
      </c>
      <c r="G190" s="87">
        <f t="shared" si="26"/>
        <v>350</v>
      </c>
      <c r="H190" s="98">
        <f t="shared" si="26"/>
        <v>0.18</v>
      </c>
      <c r="I190" s="98">
        <f t="shared" si="26"/>
        <v>8.8999999999999986</v>
      </c>
      <c r="J190" s="98">
        <f t="shared" si="26"/>
        <v>99</v>
      </c>
      <c r="K190" s="98">
        <f t="shared" si="26"/>
        <v>153.30000000000001</v>
      </c>
      <c r="L190" s="98">
        <f t="shared" si="26"/>
        <v>164.2</v>
      </c>
      <c r="M190" s="98">
        <f t="shared" si="26"/>
        <v>35.6</v>
      </c>
      <c r="N190" s="98">
        <f t="shared" si="26"/>
        <v>1.69</v>
      </c>
      <c r="O190" s="160"/>
      <c r="P190" s="156"/>
      <c r="Q190" s="33"/>
      <c r="R190" s="33"/>
      <c r="S190" s="33"/>
      <c r="T190" s="33"/>
      <c r="U190" s="163"/>
      <c r="V190" s="163"/>
      <c r="W190" s="163"/>
      <c r="X190" s="163"/>
      <c r="Y190" s="163"/>
      <c r="Z190" s="163"/>
      <c r="AA190" s="163"/>
      <c r="AB190" s="5"/>
    </row>
    <row r="191" spans="1:28" ht="15.75" x14ac:dyDescent="0.25">
      <c r="A191" s="7"/>
      <c r="B191" s="71"/>
      <c r="C191" s="75"/>
      <c r="D191" s="101">
        <f t="shared" ref="D191:N191" si="27">D190+D184+D174</f>
        <v>51.95</v>
      </c>
      <c r="E191" s="101">
        <f t="shared" si="27"/>
        <v>51.179999999999993</v>
      </c>
      <c r="F191" s="101">
        <f t="shared" si="27"/>
        <v>236.04</v>
      </c>
      <c r="G191" s="101">
        <f t="shared" si="27"/>
        <v>1662.17</v>
      </c>
      <c r="H191" s="133">
        <f t="shared" si="27"/>
        <v>0.85</v>
      </c>
      <c r="I191" s="133">
        <f t="shared" si="27"/>
        <v>38.320000000000007</v>
      </c>
      <c r="J191" s="133">
        <f t="shared" si="27"/>
        <v>452.27</v>
      </c>
      <c r="K191" s="133">
        <f t="shared" si="27"/>
        <v>745.73</v>
      </c>
      <c r="L191" s="133">
        <f t="shared" si="27"/>
        <v>752.13400000000001</v>
      </c>
      <c r="M191" s="133">
        <f t="shared" si="27"/>
        <v>179.42</v>
      </c>
      <c r="N191" s="133">
        <f t="shared" si="27"/>
        <v>8.82</v>
      </c>
      <c r="O191" s="152"/>
      <c r="P191" s="164"/>
      <c r="Q191" s="166"/>
      <c r="R191" s="166"/>
      <c r="S191" s="166"/>
      <c r="T191" s="166"/>
      <c r="U191" s="182"/>
      <c r="V191" s="182"/>
      <c r="W191" s="182"/>
      <c r="X191" s="182"/>
      <c r="Y191" s="182"/>
      <c r="Z191" s="182"/>
      <c r="AA191" s="182"/>
      <c r="AB191" s="5"/>
    </row>
    <row r="192" spans="1:28" x14ac:dyDescent="0.2">
      <c r="A192" s="4"/>
      <c r="B192" s="103"/>
      <c r="C192" s="104"/>
      <c r="D192" s="104">
        <v>10.6</v>
      </c>
      <c r="E192" s="104">
        <v>10.9</v>
      </c>
      <c r="F192" s="104">
        <v>45.8</v>
      </c>
      <c r="G192" s="104">
        <v>350</v>
      </c>
      <c r="H192" s="104">
        <v>0.18</v>
      </c>
      <c r="I192" s="104">
        <v>8.8999999999999986</v>
      </c>
      <c r="J192" s="104">
        <v>99</v>
      </c>
      <c r="K192" s="104">
        <v>153.30000000000001</v>
      </c>
      <c r="L192" s="104">
        <v>164.2</v>
      </c>
      <c r="M192" s="104">
        <v>35.6</v>
      </c>
      <c r="N192" s="104">
        <v>1.69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x14ac:dyDescent="0.2">
      <c r="A193" s="4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47.25" x14ac:dyDescent="0.25">
      <c r="A194" s="7"/>
      <c r="B194" s="139" t="s">
        <v>68</v>
      </c>
      <c r="C194" s="185" t="s">
        <v>1</v>
      </c>
      <c r="D194" s="186"/>
      <c r="E194" s="186"/>
      <c r="F194" s="187"/>
      <c r="G194" s="72" t="s">
        <v>2</v>
      </c>
      <c r="H194" s="188" t="s">
        <v>3</v>
      </c>
      <c r="I194" s="188"/>
      <c r="J194" s="188"/>
      <c r="K194" s="188" t="s">
        <v>4</v>
      </c>
      <c r="L194" s="188"/>
      <c r="M194" s="188"/>
      <c r="N194" s="188"/>
      <c r="O194" s="183"/>
      <c r="P194" s="153"/>
      <c r="Q194" s="153"/>
      <c r="R194" s="153"/>
      <c r="S194" s="153"/>
      <c r="T194" s="154"/>
      <c r="U194" s="153"/>
      <c r="V194" s="153"/>
      <c r="W194" s="153"/>
      <c r="X194" s="153"/>
      <c r="Y194" s="153"/>
      <c r="Z194" s="153"/>
      <c r="AA194" s="153"/>
      <c r="AB194" s="5"/>
    </row>
    <row r="195" spans="1:28" ht="25.5" x14ac:dyDescent="0.25">
      <c r="A195" s="7"/>
      <c r="B195" s="73" t="s">
        <v>5</v>
      </c>
      <c r="C195" s="73" t="s">
        <v>6</v>
      </c>
      <c r="D195" s="73" t="s">
        <v>7</v>
      </c>
      <c r="E195" s="73" t="s">
        <v>8</v>
      </c>
      <c r="F195" s="73" t="s">
        <v>9</v>
      </c>
      <c r="G195" s="73" t="s">
        <v>10</v>
      </c>
      <c r="H195" s="72" t="s">
        <v>11</v>
      </c>
      <c r="I195" s="72" t="s">
        <v>12</v>
      </c>
      <c r="J195" s="72" t="s">
        <v>13</v>
      </c>
      <c r="K195" s="72" t="s">
        <v>14</v>
      </c>
      <c r="L195" s="72" t="s">
        <v>15</v>
      </c>
      <c r="M195" s="72" t="s">
        <v>16</v>
      </c>
      <c r="N195" s="72" t="s">
        <v>17</v>
      </c>
      <c r="O195" s="39"/>
      <c r="P195" s="39"/>
      <c r="Q195" s="39"/>
      <c r="R195" s="39"/>
      <c r="S195" s="39"/>
      <c r="T195" s="39"/>
      <c r="U195" s="154"/>
      <c r="V195" s="154"/>
      <c r="W195" s="154"/>
      <c r="X195" s="154"/>
      <c r="Y195" s="154"/>
      <c r="Z195" s="154"/>
      <c r="AA195" s="154"/>
      <c r="AB195" s="5"/>
    </row>
    <row r="196" spans="1:28" ht="15.75" x14ac:dyDescent="0.25">
      <c r="A196" s="7"/>
      <c r="B196" s="74" t="s">
        <v>18</v>
      </c>
      <c r="C196" s="75"/>
      <c r="D196" s="76"/>
      <c r="E196" s="76"/>
      <c r="F196" s="76"/>
      <c r="G196" s="76"/>
      <c r="H196" s="77"/>
      <c r="I196" s="77"/>
      <c r="J196" s="77"/>
      <c r="K196" s="77"/>
      <c r="L196" s="77"/>
      <c r="M196" s="77"/>
      <c r="N196" s="77"/>
      <c r="O196" s="155"/>
      <c r="P196" s="1"/>
      <c r="Q196" s="1"/>
      <c r="R196" s="1"/>
      <c r="S196" s="1"/>
      <c r="T196" s="1"/>
      <c r="U196" s="5"/>
      <c r="V196" s="5"/>
      <c r="W196" s="5"/>
      <c r="X196" s="5"/>
      <c r="Y196" s="5"/>
      <c r="Z196" s="5"/>
      <c r="AA196" s="5"/>
      <c r="AB196" s="5"/>
    </row>
    <row r="197" spans="1:28" ht="15.75" x14ac:dyDescent="0.25">
      <c r="A197" s="24">
        <v>291</v>
      </c>
      <c r="B197" s="76" t="s">
        <v>69</v>
      </c>
      <c r="C197" s="79">
        <v>200</v>
      </c>
      <c r="D197" s="80">
        <v>14.4</v>
      </c>
      <c r="E197" s="80">
        <v>17.600000000000001</v>
      </c>
      <c r="F197" s="80">
        <v>37.200000000000003</v>
      </c>
      <c r="G197" s="100">
        <v>337.5</v>
      </c>
      <c r="H197" s="81">
        <v>0.13</v>
      </c>
      <c r="I197" s="81">
        <v>10.4</v>
      </c>
      <c r="J197" s="81">
        <v>170</v>
      </c>
      <c r="K197" s="81">
        <v>166.41</v>
      </c>
      <c r="L197" s="81">
        <v>133.33000000000001</v>
      </c>
      <c r="M197" s="81">
        <v>43.5</v>
      </c>
      <c r="N197" s="81">
        <v>1.49</v>
      </c>
      <c r="O197" s="1"/>
      <c r="P197" s="156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5"/>
    </row>
    <row r="198" spans="1:28" ht="15.75" x14ac:dyDescent="0.25">
      <c r="A198" s="7">
        <v>377</v>
      </c>
      <c r="B198" s="83" t="s">
        <v>40</v>
      </c>
      <c r="C198" s="79" t="s">
        <v>41</v>
      </c>
      <c r="D198" s="80">
        <v>0.3</v>
      </c>
      <c r="E198" s="80">
        <v>0</v>
      </c>
      <c r="F198" s="80">
        <v>15.2</v>
      </c>
      <c r="G198" s="80">
        <v>65</v>
      </c>
      <c r="H198" s="81">
        <v>0</v>
      </c>
      <c r="I198" s="81">
        <v>3.83</v>
      </c>
      <c r="J198" s="81">
        <v>0</v>
      </c>
      <c r="K198" s="81">
        <v>14.2</v>
      </c>
      <c r="L198" s="81">
        <v>82.4</v>
      </c>
      <c r="M198" s="81">
        <v>1.5</v>
      </c>
      <c r="N198" s="81">
        <v>0.36</v>
      </c>
      <c r="O198" s="157"/>
      <c r="P198" s="156"/>
      <c r="Q198" s="27"/>
      <c r="R198" s="27"/>
      <c r="S198" s="27"/>
      <c r="T198" s="27"/>
      <c r="U198" s="159"/>
      <c r="V198" s="159"/>
      <c r="W198" s="159"/>
      <c r="X198" s="159"/>
      <c r="Y198" s="159"/>
      <c r="Z198" s="159"/>
      <c r="AA198" s="159"/>
      <c r="AB198" s="5"/>
    </row>
    <row r="199" spans="1:28" ht="15.75" x14ac:dyDescent="0.25">
      <c r="A199" s="7"/>
      <c r="B199" s="83" t="s">
        <v>23</v>
      </c>
      <c r="C199" s="79">
        <v>50</v>
      </c>
      <c r="D199" s="80">
        <v>2.0299999999999998</v>
      </c>
      <c r="E199" s="80">
        <v>0.25</v>
      </c>
      <c r="F199" s="80">
        <v>20.6</v>
      </c>
      <c r="G199" s="80">
        <v>110</v>
      </c>
      <c r="H199" s="81">
        <v>0.12</v>
      </c>
      <c r="I199" s="81">
        <v>0.1</v>
      </c>
      <c r="J199" s="81">
        <v>0</v>
      </c>
      <c r="K199" s="81">
        <v>62.5</v>
      </c>
      <c r="L199" s="81">
        <v>32.5</v>
      </c>
      <c r="M199" s="81">
        <v>10.5</v>
      </c>
      <c r="N199" s="81">
        <v>0.9</v>
      </c>
      <c r="O199" s="157"/>
      <c r="P199" s="156"/>
      <c r="Q199" s="27"/>
      <c r="R199" s="27"/>
      <c r="S199" s="27"/>
      <c r="T199" s="27"/>
      <c r="U199" s="159"/>
      <c r="V199" s="159"/>
      <c r="W199" s="159"/>
      <c r="X199" s="159"/>
      <c r="Y199" s="159"/>
      <c r="Z199" s="159"/>
      <c r="AA199" s="159"/>
      <c r="AB199" s="5"/>
    </row>
    <row r="200" spans="1:28" ht="15.75" customHeight="1" x14ac:dyDescent="0.25">
      <c r="A200" s="7"/>
      <c r="B200" s="85" t="s">
        <v>70</v>
      </c>
      <c r="C200" s="79">
        <v>50</v>
      </c>
      <c r="D200" s="80">
        <v>0.35</v>
      </c>
      <c r="E200" s="80">
        <v>0.05</v>
      </c>
      <c r="F200" s="80">
        <v>0.95</v>
      </c>
      <c r="G200" s="80">
        <v>6</v>
      </c>
      <c r="H200" s="81">
        <v>0.01</v>
      </c>
      <c r="I200" s="81">
        <v>2.4500000000000002</v>
      </c>
      <c r="J200" s="81">
        <v>0</v>
      </c>
      <c r="K200" s="81">
        <v>8.5</v>
      </c>
      <c r="L200" s="81">
        <v>15</v>
      </c>
      <c r="M200" s="81">
        <v>7</v>
      </c>
      <c r="N200" s="81">
        <v>0.25</v>
      </c>
      <c r="O200" s="44"/>
      <c r="P200" s="156"/>
      <c r="Q200" s="27"/>
      <c r="R200" s="27"/>
      <c r="S200" s="27"/>
      <c r="T200" s="27"/>
      <c r="U200" s="159"/>
      <c r="V200" s="159"/>
      <c r="W200" s="159"/>
      <c r="X200" s="159"/>
      <c r="Y200" s="159"/>
      <c r="Z200" s="159"/>
      <c r="AA200" s="159"/>
      <c r="AB200" s="5"/>
    </row>
    <row r="201" spans="1:28" ht="16.5" customHeight="1" x14ac:dyDescent="0.25">
      <c r="A201" s="7"/>
      <c r="B201" s="96" t="s">
        <v>24</v>
      </c>
      <c r="C201" s="79">
        <v>500</v>
      </c>
      <c r="D201" s="87">
        <f>SUM(D197:D200)</f>
        <v>17.080000000000002</v>
      </c>
      <c r="E201" s="87">
        <f>SUM(E197:E200)</f>
        <v>17.900000000000002</v>
      </c>
      <c r="F201" s="87">
        <f>SUM(F197:F200)</f>
        <v>73.95</v>
      </c>
      <c r="G201" s="87">
        <f>SUM(G197:G200)</f>
        <v>518.5</v>
      </c>
      <c r="H201" s="87">
        <f>SUM(H197:H200)</f>
        <v>0.26</v>
      </c>
      <c r="I201" s="87">
        <f>SUM(I197:I200)-2</f>
        <v>14.780000000000001</v>
      </c>
      <c r="J201" s="87">
        <f>SUM(J197:J200)</f>
        <v>170</v>
      </c>
      <c r="K201" s="87">
        <f>SUM(K197:K200)</f>
        <v>251.60999999999999</v>
      </c>
      <c r="L201" s="87">
        <f>SUM(L197:L200)</f>
        <v>263.23</v>
      </c>
      <c r="M201" s="87">
        <f>SUM(M197:M200)</f>
        <v>62.5</v>
      </c>
      <c r="N201" s="87">
        <f>SUM(N197:N200)</f>
        <v>3</v>
      </c>
      <c r="O201" s="161"/>
      <c r="P201" s="156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5"/>
    </row>
    <row r="202" spans="1:28" ht="15" customHeight="1" x14ac:dyDescent="0.25">
      <c r="A202" s="7"/>
      <c r="B202" s="77"/>
      <c r="C202" s="114"/>
      <c r="D202" s="77"/>
      <c r="E202" s="77"/>
      <c r="F202" s="77"/>
      <c r="G202" s="77"/>
      <c r="H202" s="76"/>
      <c r="I202" s="76"/>
      <c r="J202" s="76"/>
      <c r="K202" s="76"/>
      <c r="L202" s="75"/>
      <c r="M202" s="115"/>
      <c r="N202" s="116"/>
      <c r="O202" s="5"/>
      <c r="P202" s="17"/>
      <c r="Q202" s="5"/>
      <c r="R202" s="5"/>
      <c r="S202" s="5"/>
      <c r="T202" s="5"/>
      <c r="U202" s="1"/>
      <c r="V202" s="1"/>
      <c r="W202" s="1"/>
      <c r="X202" s="1"/>
      <c r="Y202" s="164"/>
      <c r="Z202" s="2"/>
      <c r="AA202" s="173"/>
      <c r="AB202" s="5"/>
    </row>
    <row r="203" spans="1:28" ht="15.75" x14ac:dyDescent="0.25">
      <c r="A203" s="7"/>
      <c r="B203" s="96" t="s">
        <v>25</v>
      </c>
      <c r="C203" s="84"/>
      <c r="D203" s="80"/>
      <c r="E203" s="80"/>
      <c r="F203" s="80"/>
      <c r="G203" s="100"/>
      <c r="H203" s="80"/>
      <c r="I203" s="80"/>
      <c r="J203" s="80"/>
      <c r="K203" s="80"/>
      <c r="L203" s="80"/>
      <c r="M203" s="80"/>
      <c r="N203" s="80"/>
      <c r="O203" s="161"/>
      <c r="P203" s="158"/>
      <c r="Q203" s="27"/>
      <c r="R203" s="27"/>
      <c r="S203" s="27"/>
      <c r="T203" s="29"/>
      <c r="U203" s="27"/>
      <c r="V203" s="27"/>
      <c r="W203" s="27"/>
      <c r="X203" s="27"/>
      <c r="Y203" s="27"/>
      <c r="Z203" s="27"/>
      <c r="AA203" s="27"/>
      <c r="AB203" s="5"/>
    </row>
    <row r="204" spans="1:28" ht="15.75" x14ac:dyDescent="0.25">
      <c r="A204" s="7">
        <v>49</v>
      </c>
      <c r="B204" s="80" t="s">
        <v>42</v>
      </c>
      <c r="C204" s="84">
        <v>60</v>
      </c>
      <c r="D204" s="80">
        <v>1.56</v>
      </c>
      <c r="E204" s="80">
        <v>3.61</v>
      </c>
      <c r="F204" s="80">
        <v>5.28</v>
      </c>
      <c r="G204" s="80">
        <v>57.42</v>
      </c>
      <c r="H204" s="81">
        <v>0.1</v>
      </c>
      <c r="I204" s="81">
        <v>5.05</v>
      </c>
      <c r="J204" s="81">
        <v>55.13</v>
      </c>
      <c r="K204" s="81">
        <v>47.74</v>
      </c>
      <c r="L204" s="81">
        <v>31.84</v>
      </c>
      <c r="M204" s="81">
        <v>10.46</v>
      </c>
      <c r="N204" s="81">
        <v>1.48</v>
      </c>
      <c r="O204" s="27"/>
      <c r="P204" s="158"/>
      <c r="Q204" s="27"/>
      <c r="R204" s="27"/>
      <c r="S204" s="27"/>
      <c r="T204" s="27"/>
      <c r="U204" s="159"/>
      <c r="V204" s="159"/>
      <c r="W204" s="159"/>
      <c r="X204" s="159"/>
      <c r="Y204" s="159"/>
      <c r="Z204" s="159"/>
      <c r="AA204" s="159"/>
      <c r="AB204" s="5"/>
    </row>
    <row r="205" spans="1:28" ht="15.75" x14ac:dyDescent="0.25">
      <c r="A205" s="7">
        <v>88</v>
      </c>
      <c r="B205" s="83" t="s">
        <v>49</v>
      </c>
      <c r="C205" s="79" t="s">
        <v>50</v>
      </c>
      <c r="D205" s="80">
        <v>5.41</v>
      </c>
      <c r="E205" s="80">
        <v>4.5599999999999996</v>
      </c>
      <c r="F205" s="80">
        <v>8.32</v>
      </c>
      <c r="G205" s="80">
        <v>111.8</v>
      </c>
      <c r="H205" s="81">
        <v>0.06</v>
      </c>
      <c r="I205" s="81">
        <v>2.78</v>
      </c>
      <c r="J205" s="81">
        <v>69.78</v>
      </c>
      <c r="K205" s="81">
        <v>69.25</v>
      </c>
      <c r="L205" s="81">
        <v>59</v>
      </c>
      <c r="M205" s="81">
        <v>16.059999999999999</v>
      </c>
      <c r="N205" s="81">
        <v>0.23</v>
      </c>
      <c r="O205" s="157"/>
      <c r="P205" s="158"/>
      <c r="Q205" s="27"/>
      <c r="R205" s="27"/>
      <c r="S205" s="27"/>
      <c r="T205" s="27"/>
      <c r="U205" s="159"/>
      <c r="V205" s="159"/>
      <c r="W205" s="159"/>
      <c r="X205" s="159"/>
      <c r="Y205" s="159"/>
      <c r="Z205" s="159"/>
      <c r="AA205" s="159"/>
      <c r="AB205" s="5"/>
    </row>
    <row r="206" spans="1:28" ht="15.75" x14ac:dyDescent="0.25">
      <c r="A206" s="7">
        <v>279</v>
      </c>
      <c r="B206" s="76" t="s">
        <v>37</v>
      </c>
      <c r="C206" s="105" t="s">
        <v>38</v>
      </c>
      <c r="D206" s="80">
        <v>12.17</v>
      </c>
      <c r="E206" s="80">
        <v>11.25</v>
      </c>
      <c r="F206" s="80">
        <v>13.42</v>
      </c>
      <c r="G206" s="80">
        <v>271.05</v>
      </c>
      <c r="H206" s="81">
        <v>0.06</v>
      </c>
      <c r="I206" s="81">
        <v>5.79</v>
      </c>
      <c r="J206" s="81">
        <v>94.92</v>
      </c>
      <c r="K206" s="81">
        <v>171.17</v>
      </c>
      <c r="L206" s="81">
        <v>70</v>
      </c>
      <c r="M206" s="81">
        <v>34.83</v>
      </c>
      <c r="N206" s="81">
        <v>1.24</v>
      </c>
      <c r="O206" s="1"/>
      <c r="P206" s="158"/>
      <c r="Q206" s="27"/>
      <c r="R206" s="27"/>
      <c r="S206" s="27"/>
      <c r="T206" s="27"/>
      <c r="U206" s="159"/>
      <c r="V206" s="159"/>
      <c r="W206" s="159"/>
      <c r="X206" s="159"/>
      <c r="Y206" s="159"/>
      <c r="Z206" s="159"/>
      <c r="AA206" s="159"/>
      <c r="AB206" s="5"/>
    </row>
    <row r="207" spans="1:28" ht="15.75" x14ac:dyDescent="0.25">
      <c r="A207" s="7">
        <v>302</v>
      </c>
      <c r="B207" s="76" t="s">
        <v>39</v>
      </c>
      <c r="C207" s="84">
        <v>150</v>
      </c>
      <c r="D207" s="80">
        <v>4.5999999999999996</v>
      </c>
      <c r="E207" s="80">
        <v>7.61</v>
      </c>
      <c r="F207" s="80">
        <v>30.64</v>
      </c>
      <c r="G207" s="80">
        <v>136.54</v>
      </c>
      <c r="H207" s="81">
        <v>0.11</v>
      </c>
      <c r="I207" s="81">
        <v>2.34</v>
      </c>
      <c r="J207" s="81">
        <v>74.3</v>
      </c>
      <c r="K207" s="81">
        <v>20.75</v>
      </c>
      <c r="L207" s="81">
        <v>89.85</v>
      </c>
      <c r="M207" s="81">
        <v>12.2</v>
      </c>
      <c r="N207" s="81">
        <v>0.5</v>
      </c>
      <c r="O207" s="1"/>
      <c r="P207" s="158"/>
      <c r="Q207" s="27"/>
      <c r="R207" s="27"/>
      <c r="S207" s="27"/>
      <c r="T207" s="27"/>
      <c r="U207" s="159"/>
      <c r="V207" s="159"/>
      <c r="W207" s="159"/>
      <c r="X207" s="159"/>
      <c r="Y207" s="159"/>
      <c r="Z207" s="159"/>
      <c r="AA207" s="159"/>
      <c r="AB207" s="5"/>
    </row>
    <row r="208" spans="1:28" ht="15.75" x14ac:dyDescent="0.25">
      <c r="A208" s="7">
        <v>349</v>
      </c>
      <c r="B208" s="76" t="s">
        <v>45</v>
      </c>
      <c r="C208" s="79">
        <v>200</v>
      </c>
      <c r="D208" s="80">
        <f>3.31/5</f>
        <v>0.66200000000000003</v>
      </c>
      <c r="E208" s="80">
        <f>0.45/5</f>
        <v>0.09</v>
      </c>
      <c r="F208" s="80">
        <v>22.01</v>
      </c>
      <c r="G208" s="100">
        <f>664/5</f>
        <v>132.80000000000001</v>
      </c>
      <c r="H208" s="81">
        <v>1.6E-2</v>
      </c>
      <c r="I208" s="81">
        <v>0.6</v>
      </c>
      <c r="J208" s="81">
        <v>0</v>
      </c>
      <c r="K208" s="81">
        <v>22.32</v>
      </c>
      <c r="L208" s="81">
        <v>31.91</v>
      </c>
      <c r="M208" s="81">
        <v>5.56</v>
      </c>
      <c r="N208" s="81">
        <v>0.48</v>
      </c>
      <c r="O208" s="1"/>
      <c r="P208" s="156"/>
      <c r="Q208" s="27"/>
      <c r="R208" s="27"/>
      <c r="S208" s="27"/>
      <c r="T208" s="29"/>
      <c r="U208" s="159"/>
      <c r="V208" s="159"/>
      <c r="W208" s="159"/>
      <c r="X208" s="159"/>
      <c r="Y208" s="159"/>
      <c r="Z208" s="159"/>
      <c r="AA208" s="159"/>
      <c r="AB208" s="5"/>
    </row>
    <row r="209" spans="1:55" ht="15.75" x14ac:dyDescent="0.25">
      <c r="A209" s="7"/>
      <c r="B209" s="83" t="s">
        <v>23</v>
      </c>
      <c r="C209" s="79">
        <v>50</v>
      </c>
      <c r="D209" s="80">
        <v>2.0299999999999998</v>
      </c>
      <c r="E209" s="80">
        <v>0.25</v>
      </c>
      <c r="F209" s="80">
        <v>20.6</v>
      </c>
      <c r="G209" s="80">
        <v>110</v>
      </c>
      <c r="H209" s="81">
        <v>0.12</v>
      </c>
      <c r="I209" s="81">
        <v>0.1</v>
      </c>
      <c r="J209" s="81">
        <v>0</v>
      </c>
      <c r="K209" s="81">
        <v>62.5</v>
      </c>
      <c r="L209" s="81">
        <v>32.5</v>
      </c>
      <c r="M209" s="81">
        <v>10.5</v>
      </c>
      <c r="N209" s="81">
        <v>0.9</v>
      </c>
      <c r="O209" s="157"/>
      <c r="P209" s="156"/>
      <c r="Q209" s="27"/>
      <c r="R209" s="27"/>
      <c r="S209" s="27"/>
      <c r="T209" s="27"/>
      <c r="U209" s="159"/>
      <c r="V209" s="159"/>
      <c r="W209" s="159"/>
      <c r="X209" s="159"/>
      <c r="Y209" s="159"/>
      <c r="Z209" s="159"/>
      <c r="AA209" s="159"/>
      <c r="AB209" s="5"/>
    </row>
    <row r="210" spans="1:55" ht="15.75" x14ac:dyDescent="0.25">
      <c r="A210" s="7"/>
      <c r="B210" s="76" t="s">
        <v>32</v>
      </c>
      <c r="C210" s="79">
        <v>50</v>
      </c>
      <c r="D210" s="80">
        <v>2.2000000000000002</v>
      </c>
      <c r="E210" s="80">
        <v>0.27</v>
      </c>
      <c r="F210" s="80">
        <v>20.55</v>
      </c>
      <c r="G210" s="80">
        <v>108</v>
      </c>
      <c r="H210" s="81">
        <v>0.1</v>
      </c>
      <c r="I210" s="81">
        <v>0.12</v>
      </c>
      <c r="J210" s="81">
        <v>0</v>
      </c>
      <c r="K210" s="81">
        <v>53.5</v>
      </c>
      <c r="L210" s="81">
        <v>33.799999999999997</v>
      </c>
      <c r="M210" s="81">
        <v>11.5</v>
      </c>
      <c r="N210" s="81">
        <v>0.4</v>
      </c>
      <c r="O210" s="1"/>
      <c r="P210" s="156"/>
      <c r="Q210" s="27"/>
      <c r="R210" s="27"/>
      <c r="S210" s="27"/>
      <c r="T210" s="27"/>
      <c r="U210" s="159"/>
      <c r="V210" s="159"/>
      <c r="W210" s="159"/>
      <c r="X210" s="159"/>
      <c r="Y210" s="159"/>
      <c r="Z210" s="159"/>
      <c r="AA210" s="159"/>
      <c r="AB210" s="5"/>
    </row>
    <row r="211" spans="1:55" ht="15.75" x14ac:dyDescent="0.25">
      <c r="A211" s="7"/>
      <c r="B211" s="96" t="s">
        <v>24</v>
      </c>
      <c r="C211" s="79">
        <v>865</v>
      </c>
      <c r="D211" s="87">
        <f>SUM(D204:D209)</f>
        <v>26.432000000000002</v>
      </c>
      <c r="E211" s="87">
        <f>SUM(E204:E209)</f>
        <v>27.37</v>
      </c>
      <c r="F211" s="87">
        <f>SUM(F204:F209)</f>
        <v>100.27000000000001</v>
      </c>
      <c r="G211" s="87">
        <f>SUM(G204:G209)</f>
        <v>819.6099999999999</v>
      </c>
      <c r="H211" s="87">
        <f>SUM(H204:H209)-0.05</f>
        <v>0.41600000000000004</v>
      </c>
      <c r="I211" s="87">
        <f>SUM(I204:I209)+1.8</f>
        <v>18.460000000000004</v>
      </c>
      <c r="J211" s="87">
        <f>SUM(J204:J209)-50</f>
        <v>244.13</v>
      </c>
      <c r="K211" s="87">
        <f>SUM(K204:K209)-15</f>
        <v>378.72999999999996</v>
      </c>
      <c r="L211" s="87">
        <f>SUM(L204:L209)+20</f>
        <v>335.1</v>
      </c>
      <c r="M211" s="87">
        <f>SUM(M204:M209)-3</f>
        <v>86.61</v>
      </c>
      <c r="N211" s="87">
        <f>SUM(N204:N209)-0.7</f>
        <v>4.13</v>
      </c>
      <c r="O211" s="161"/>
      <c r="P211" s="156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167"/>
      <c r="AB211" s="5"/>
    </row>
    <row r="212" spans="1:55" ht="15.75" x14ac:dyDescent="0.25">
      <c r="A212" s="7"/>
      <c r="B212" s="77"/>
      <c r="C212" s="114"/>
      <c r="D212" s="77"/>
      <c r="E212" s="77"/>
      <c r="F212" s="77"/>
      <c r="G212" s="77"/>
      <c r="H212" s="76"/>
      <c r="I212" s="76"/>
      <c r="J212" s="76"/>
      <c r="K212" s="76"/>
      <c r="L212" s="75"/>
      <c r="M212" s="115"/>
      <c r="N212" s="76"/>
      <c r="O212" s="5"/>
      <c r="P212" s="17"/>
      <c r="Q212" s="5"/>
      <c r="R212" s="5"/>
      <c r="S212" s="5"/>
      <c r="T212" s="5"/>
      <c r="U212" s="1"/>
      <c r="V212" s="1"/>
      <c r="W212" s="1"/>
      <c r="X212" s="1"/>
      <c r="Y212" s="164"/>
      <c r="Z212" s="2"/>
      <c r="AA212" s="1"/>
      <c r="AB212" s="5"/>
    </row>
    <row r="213" spans="1:55" ht="15.75" x14ac:dyDescent="0.25">
      <c r="A213" s="7"/>
      <c r="B213" s="96" t="s">
        <v>33</v>
      </c>
      <c r="C213" s="79"/>
      <c r="D213" s="80"/>
      <c r="E213" s="80"/>
      <c r="F213" s="80"/>
      <c r="G213" s="80"/>
      <c r="H213" s="80"/>
      <c r="I213" s="80"/>
      <c r="J213" s="80"/>
      <c r="K213" s="80"/>
      <c r="L213" s="79"/>
      <c r="M213" s="97"/>
      <c r="N213" s="76"/>
      <c r="O213" s="161"/>
      <c r="P213" s="156"/>
      <c r="Q213" s="27"/>
      <c r="R213" s="27"/>
      <c r="S213" s="27"/>
      <c r="T213" s="27"/>
      <c r="U213" s="27"/>
      <c r="V213" s="27"/>
      <c r="W213" s="27"/>
      <c r="X213" s="27"/>
      <c r="Y213" s="156"/>
      <c r="Z213" s="162"/>
      <c r="AA213" s="1"/>
      <c r="AB213" s="5"/>
    </row>
    <row r="214" spans="1:55" ht="15.75" x14ac:dyDescent="0.25">
      <c r="A214" s="7"/>
      <c r="B214" s="76" t="s">
        <v>53</v>
      </c>
      <c r="C214" s="79">
        <v>50</v>
      </c>
      <c r="D214" s="80">
        <v>10.199999999999999</v>
      </c>
      <c r="E214" s="80">
        <v>10.5</v>
      </c>
      <c r="F214" s="80">
        <v>4.2</v>
      </c>
      <c r="G214" s="80">
        <v>175</v>
      </c>
      <c r="H214" s="80">
        <v>0.16</v>
      </c>
      <c r="I214" s="80">
        <v>0.3</v>
      </c>
      <c r="J214" s="80">
        <v>96</v>
      </c>
      <c r="K214" s="80">
        <v>109.3</v>
      </c>
      <c r="L214" s="80">
        <v>139.19999999999999</v>
      </c>
      <c r="M214" s="80">
        <v>22.6</v>
      </c>
      <c r="N214" s="80">
        <v>0.79</v>
      </c>
      <c r="O214" s="1"/>
      <c r="P214" s="156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1"/>
      <c r="AC214" s="5"/>
      <c r="AD214" s="17"/>
      <c r="AE214" s="5"/>
      <c r="AF214" s="5"/>
      <c r="AG214" s="5"/>
      <c r="AH214" s="5"/>
      <c r="AI214" s="4"/>
      <c r="AJ214" s="25"/>
      <c r="AK214" s="4"/>
      <c r="AL214" s="4"/>
      <c r="AM214" s="4"/>
      <c r="AN214" s="4"/>
      <c r="AO214" s="4"/>
      <c r="AP214" s="1"/>
      <c r="AQ214" s="5"/>
      <c r="AR214" s="17"/>
      <c r="AS214" s="5"/>
      <c r="AT214" s="5"/>
      <c r="AU214" s="5"/>
      <c r="AV214" s="5"/>
      <c r="AW214" s="4"/>
      <c r="AX214" s="25"/>
      <c r="AY214" s="4"/>
      <c r="AZ214" s="4"/>
      <c r="BA214" s="4"/>
      <c r="BB214" s="4"/>
      <c r="BC214" s="4"/>
    </row>
    <row r="215" spans="1:55" ht="15.75" customHeight="1" x14ac:dyDescent="0.25">
      <c r="A215" s="7"/>
      <c r="B215" s="76" t="s">
        <v>34</v>
      </c>
      <c r="C215" s="79">
        <v>200</v>
      </c>
      <c r="D215" s="80">
        <v>0</v>
      </c>
      <c r="E215" s="80">
        <v>0</v>
      </c>
      <c r="F215" s="80">
        <v>31.8</v>
      </c>
      <c r="G215" s="80">
        <v>128</v>
      </c>
      <c r="H215" s="80">
        <v>0.02</v>
      </c>
      <c r="I215" s="80">
        <v>4</v>
      </c>
      <c r="J215" s="80">
        <v>0</v>
      </c>
      <c r="K215" s="80">
        <v>38</v>
      </c>
      <c r="L215" s="100">
        <v>14</v>
      </c>
      <c r="M215" s="80">
        <v>8</v>
      </c>
      <c r="N215" s="80">
        <v>0.4</v>
      </c>
      <c r="O215" s="1"/>
      <c r="P215" s="156"/>
      <c r="Q215" s="27"/>
      <c r="R215" s="27"/>
      <c r="S215" s="27"/>
      <c r="T215" s="27"/>
      <c r="U215" s="27"/>
      <c r="V215" s="27"/>
      <c r="W215" s="27"/>
      <c r="X215" s="27"/>
      <c r="Y215" s="29"/>
      <c r="Z215" s="27"/>
      <c r="AA215" s="27"/>
      <c r="AB215" s="5"/>
    </row>
    <row r="216" spans="1:55" ht="18" customHeight="1" x14ac:dyDescent="0.25">
      <c r="A216" s="7"/>
      <c r="B216" s="83" t="s">
        <v>35</v>
      </c>
      <c r="C216" s="79">
        <v>100</v>
      </c>
      <c r="D216" s="80">
        <v>0.4</v>
      </c>
      <c r="E216" s="80">
        <v>0.4</v>
      </c>
      <c r="F216" s="80">
        <v>9.8000000000000007</v>
      </c>
      <c r="G216" s="80">
        <v>47</v>
      </c>
      <c r="H216" s="81">
        <v>0</v>
      </c>
      <c r="I216" s="81">
        <v>4.5999999999999996</v>
      </c>
      <c r="J216" s="81">
        <v>3</v>
      </c>
      <c r="K216" s="81">
        <v>6</v>
      </c>
      <c r="L216" s="81">
        <v>11</v>
      </c>
      <c r="M216" s="81">
        <v>5</v>
      </c>
      <c r="N216" s="81">
        <v>0.5</v>
      </c>
      <c r="O216" s="157"/>
      <c r="P216" s="156"/>
      <c r="Q216" s="27"/>
      <c r="R216" s="27"/>
      <c r="S216" s="27"/>
      <c r="T216" s="27"/>
      <c r="U216" s="159"/>
      <c r="V216" s="159"/>
      <c r="W216" s="159"/>
      <c r="X216" s="159"/>
      <c r="Y216" s="159"/>
      <c r="Z216" s="159"/>
      <c r="AA216" s="159"/>
      <c r="AB216" s="5"/>
    </row>
    <row r="217" spans="1:55" ht="18" customHeight="1" x14ac:dyDescent="0.25">
      <c r="A217" s="7"/>
      <c r="B217" s="86" t="s">
        <v>24</v>
      </c>
      <c r="C217" s="75">
        <v>350</v>
      </c>
      <c r="D217" s="87">
        <f t="shared" ref="D217:N217" si="28">SUM(D214:D216)</f>
        <v>10.6</v>
      </c>
      <c r="E217" s="87">
        <f t="shared" si="28"/>
        <v>10.9</v>
      </c>
      <c r="F217" s="87">
        <f t="shared" si="28"/>
        <v>45.8</v>
      </c>
      <c r="G217" s="87">
        <f t="shared" si="28"/>
        <v>350</v>
      </c>
      <c r="H217" s="87">
        <f t="shared" si="28"/>
        <v>0.18</v>
      </c>
      <c r="I217" s="87">
        <f t="shared" si="28"/>
        <v>8.8999999999999986</v>
      </c>
      <c r="J217" s="87">
        <f t="shared" si="28"/>
        <v>99</v>
      </c>
      <c r="K217" s="87">
        <f t="shared" si="28"/>
        <v>153.30000000000001</v>
      </c>
      <c r="L217" s="87">
        <f t="shared" si="28"/>
        <v>164.2</v>
      </c>
      <c r="M217" s="87">
        <f t="shared" si="28"/>
        <v>35.6</v>
      </c>
      <c r="N217" s="87">
        <f t="shared" si="28"/>
        <v>1.69</v>
      </c>
      <c r="O217" s="160"/>
      <c r="P217" s="164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5"/>
    </row>
    <row r="218" spans="1:55" ht="15.75" customHeight="1" x14ac:dyDescent="0.25">
      <c r="A218" s="7"/>
      <c r="B218" s="76"/>
      <c r="C218" s="75"/>
      <c r="D218" s="101">
        <f t="shared" ref="D218:N218" si="29">D217+D211+D201</f>
        <v>54.112000000000009</v>
      </c>
      <c r="E218" s="101">
        <f t="shared" si="29"/>
        <v>56.17</v>
      </c>
      <c r="F218" s="101">
        <f t="shared" si="29"/>
        <v>220.01999999999998</v>
      </c>
      <c r="G218" s="101">
        <f t="shared" si="29"/>
        <v>1688.11</v>
      </c>
      <c r="H218" s="101">
        <f t="shared" si="29"/>
        <v>0.85600000000000009</v>
      </c>
      <c r="I218" s="101">
        <f t="shared" si="29"/>
        <v>42.14</v>
      </c>
      <c r="J218" s="101">
        <f t="shared" si="29"/>
        <v>513.13</v>
      </c>
      <c r="K218" s="101">
        <f t="shared" si="29"/>
        <v>783.64</v>
      </c>
      <c r="L218" s="101">
        <f t="shared" si="29"/>
        <v>762.53</v>
      </c>
      <c r="M218" s="101">
        <f t="shared" si="29"/>
        <v>184.71</v>
      </c>
      <c r="N218" s="101">
        <f t="shared" si="29"/>
        <v>8.82</v>
      </c>
      <c r="O218" s="1"/>
      <c r="P218" s="164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5"/>
    </row>
    <row r="219" spans="1:55" x14ac:dyDescent="0.2">
      <c r="A219" s="4"/>
      <c r="B219" s="103"/>
      <c r="C219" s="104"/>
      <c r="D219" s="104">
        <v>10.709999999999999</v>
      </c>
      <c r="E219" s="104">
        <v>10.180000000000001</v>
      </c>
      <c r="F219" s="104">
        <v>43.710000000000008</v>
      </c>
      <c r="G219" s="104">
        <v>349.70333333333332</v>
      </c>
      <c r="H219" s="104">
        <v>0.18111111111111111</v>
      </c>
      <c r="I219" s="104">
        <v>8.7799999999999994</v>
      </c>
      <c r="J219" s="104">
        <v>103</v>
      </c>
      <c r="K219" s="104">
        <v>162.79888888888888</v>
      </c>
      <c r="L219" s="104">
        <v>163.20111111111112</v>
      </c>
      <c r="M219" s="104">
        <v>36.798888888888889</v>
      </c>
      <c r="N219" s="104">
        <v>1.81</v>
      </c>
      <c r="O219" s="5"/>
      <c r="P219" s="5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5"/>
    </row>
    <row r="220" spans="1:55" x14ac:dyDescent="0.2">
      <c r="A220" s="4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55" ht="47.25" x14ac:dyDescent="0.25">
      <c r="A221" s="7"/>
      <c r="B221" s="71" t="s">
        <v>71</v>
      </c>
      <c r="C221" s="185" t="s">
        <v>1</v>
      </c>
      <c r="D221" s="186"/>
      <c r="E221" s="186"/>
      <c r="F221" s="187"/>
      <c r="G221" s="72" t="s">
        <v>2</v>
      </c>
      <c r="H221" s="188" t="s">
        <v>3</v>
      </c>
      <c r="I221" s="188"/>
      <c r="J221" s="188"/>
      <c r="K221" s="188" t="s">
        <v>4</v>
      </c>
      <c r="L221" s="188"/>
      <c r="M221" s="188"/>
      <c r="N221" s="188"/>
      <c r="O221" s="152"/>
      <c r="P221" s="153"/>
      <c r="Q221" s="153"/>
      <c r="R221" s="153"/>
      <c r="S221" s="153"/>
      <c r="T221" s="154"/>
      <c r="U221" s="153"/>
      <c r="V221" s="153"/>
      <c r="W221" s="153"/>
      <c r="X221" s="153"/>
      <c r="Y221" s="153"/>
      <c r="Z221" s="153"/>
      <c r="AA221" s="153"/>
      <c r="AB221" s="5"/>
    </row>
    <row r="222" spans="1:55" ht="25.5" x14ac:dyDescent="0.25">
      <c r="A222" s="7"/>
      <c r="B222" s="73" t="s">
        <v>5</v>
      </c>
      <c r="C222" s="73" t="s">
        <v>6</v>
      </c>
      <c r="D222" s="73" t="s">
        <v>7</v>
      </c>
      <c r="E222" s="73" t="s">
        <v>8</v>
      </c>
      <c r="F222" s="73" t="s">
        <v>9</v>
      </c>
      <c r="G222" s="73" t="s">
        <v>10</v>
      </c>
      <c r="H222" s="72" t="s">
        <v>11</v>
      </c>
      <c r="I222" s="72" t="s">
        <v>12</v>
      </c>
      <c r="J222" s="72" t="s">
        <v>13</v>
      </c>
      <c r="K222" s="72" t="s">
        <v>14</v>
      </c>
      <c r="L222" s="72" t="s">
        <v>15</v>
      </c>
      <c r="M222" s="72" t="s">
        <v>16</v>
      </c>
      <c r="N222" s="72" t="s">
        <v>17</v>
      </c>
      <c r="O222" s="39"/>
      <c r="P222" s="39"/>
      <c r="Q222" s="39"/>
      <c r="R222" s="39"/>
      <c r="S222" s="39"/>
      <c r="T222" s="39"/>
      <c r="U222" s="154"/>
      <c r="V222" s="154"/>
      <c r="W222" s="154"/>
      <c r="X222" s="154"/>
      <c r="Y222" s="154"/>
      <c r="Z222" s="154"/>
      <c r="AA222" s="154"/>
      <c r="AB222" s="5"/>
    </row>
    <row r="223" spans="1:55" ht="15.75" x14ac:dyDescent="0.25">
      <c r="A223" s="7"/>
      <c r="B223" s="74" t="s">
        <v>18</v>
      </c>
      <c r="C223" s="75"/>
      <c r="D223" s="76"/>
      <c r="E223" s="76"/>
      <c r="F223" s="76"/>
      <c r="G223" s="76"/>
      <c r="H223" s="77"/>
      <c r="I223" s="77"/>
      <c r="J223" s="77"/>
      <c r="K223" s="77"/>
      <c r="L223" s="77"/>
      <c r="M223" s="77"/>
      <c r="N223" s="77"/>
      <c r="O223" s="155"/>
      <c r="P223" s="1"/>
      <c r="Q223" s="1"/>
      <c r="R223" s="1"/>
      <c r="S223" s="1"/>
      <c r="T223" s="1"/>
      <c r="U223" s="5"/>
      <c r="V223" s="5"/>
      <c r="W223" s="5"/>
      <c r="X223" s="5"/>
      <c r="Y223" s="5"/>
      <c r="Z223" s="5"/>
      <c r="AA223" s="5"/>
      <c r="AB223" s="5"/>
    </row>
    <row r="224" spans="1:55" ht="15.75" x14ac:dyDescent="0.25">
      <c r="A224" s="18" t="s">
        <v>87</v>
      </c>
      <c r="B224" s="78" t="s">
        <v>93</v>
      </c>
      <c r="C224" s="79" t="s">
        <v>47</v>
      </c>
      <c r="D224" s="80">
        <v>5.62</v>
      </c>
      <c r="E224" s="80">
        <v>8.41</v>
      </c>
      <c r="F224" s="80">
        <v>30.48</v>
      </c>
      <c r="G224" s="80">
        <v>259.89999999999998</v>
      </c>
      <c r="H224" s="80">
        <v>0.09</v>
      </c>
      <c r="I224" s="80">
        <v>1</v>
      </c>
      <c r="J224" s="80">
        <v>82.2</v>
      </c>
      <c r="K224" s="80">
        <v>81.260000000000005</v>
      </c>
      <c r="L224" s="113">
        <v>84.35</v>
      </c>
      <c r="M224" s="80">
        <v>24.23</v>
      </c>
      <c r="N224" s="80">
        <v>1.62</v>
      </c>
      <c r="O224" s="184"/>
      <c r="P224" s="156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5"/>
    </row>
    <row r="225" spans="1:28" ht="15.75" x14ac:dyDescent="0.25">
      <c r="A225" s="7">
        <v>376</v>
      </c>
      <c r="B225" s="83" t="s">
        <v>20</v>
      </c>
      <c r="C225" s="84" t="s">
        <v>21</v>
      </c>
      <c r="D225" s="80">
        <v>0.2</v>
      </c>
      <c r="E225" s="80">
        <v>0</v>
      </c>
      <c r="F225" s="80">
        <v>15</v>
      </c>
      <c r="G225" s="80">
        <v>58</v>
      </c>
      <c r="H225" s="81">
        <v>0</v>
      </c>
      <c r="I225" s="81">
        <v>1</v>
      </c>
      <c r="J225" s="81">
        <v>0</v>
      </c>
      <c r="K225" s="81">
        <v>11.1</v>
      </c>
      <c r="L225" s="81">
        <v>82.4</v>
      </c>
      <c r="M225" s="81">
        <v>1.4</v>
      </c>
      <c r="N225" s="81">
        <v>0.28000000000000003</v>
      </c>
      <c r="O225" s="157"/>
      <c r="P225" s="158"/>
      <c r="Q225" s="27"/>
      <c r="R225" s="27"/>
      <c r="S225" s="27"/>
      <c r="T225" s="27"/>
      <c r="U225" s="159"/>
      <c r="V225" s="159"/>
      <c r="W225" s="159"/>
      <c r="X225" s="159"/>
      <c r="Y225" s="159"/>
      <c r="Z225" s="159"/>
      <c r="AA225" s="159"/>
      <c r="AB225" s="5"/>
    </row>
    <row r="226" spans="1:28" ht="15.75" x14ac:dyDescent="0.25">
      <c r="A226" s="7">
        <v>209</v>
      </c>
      <c r="B226" s="76" t="s">
        <v>22</v>
      </c>
      <c r="C226" s="79">
        <v>40</v>
      </c>
      <c r="D226" s="80">
        <v>6.38</v>
      </c>
      <c r="E226" s="80">
        <v>5.75</v>
      </c>
      <c r="F226" s="80">
        <v>0.38</v>
      </c>
      <c r="G226" s="80">
        <v>78.75</v>
      </c>
      <c r="H226" s="81">
        <v>0.03</v>
      </c>
      <c r="I226" s="81">
        <v>0</v>
      </c>
      <c r="J226" s="81">
        <v>100</v>
      </c>
      <c r="K226" s="81">
        <v>22</v>
      </c>
      <c r="L226" s="81">
        <v>76.8</v>
      </c>
      <c r="M226" s="81">
        <v>4.8</v>
      </c>
      <c r="N226" s="81">
        <v>1</v>
      </c>
      <c r="O226" s="44"/>
      <c r="P226" s="156"/>
      <c r="Q226" s="27"/>
      <c r="R226" s="27"/>
      <c r="S226" s="27"/>
      <c r="T226" s="27"/>
      <c r="U226" s="159"/>
      <c r="V226" s="159"/>
      <c r="W226" s="159"/>
      <c r="X226" s="159"/>
      <c r="Y226" s="159"/>
      <c r="Z226" s="159"/>
      <c r="AA226" s="159"/>
      <c r="AB226" s="5"/>
    </row>
    <row r="227" spans="1:28" ht="15.75" x14ac:dyDescent="0.25">
      <c r="A227" s="7">
        <v>15</v>
      </c>
      <c r="B227" s="85" t="s">
        <v>91</v>
      </c>
      <c r="C227" s="79">
        <v>50</v>
      </c>
      <c r="D227" s="80">
        <v>0.35</v>
      </c>
      <c r="E227" s="80">
        <v>0.05</v>
      </c>
      <c r="F227" s="80">
        <v>0.95</v>
      </c>
      <c r="G227" s="80">
        <v>6</v>
      </c>
      <c r="H227" s="81">
        <v>0.01</v>
      </c>
      <c r="I227" s="81">
        <v>2.4500000000000002</v>
      </c>
      <c r="J227" s="81">
        <v>0</v>
      </c>
      <c r="K227" s="81">
        <v>8.5</v>
      </c>
      <c r="L227" s="81">
        <v>15</v>
      </c>
      <c r="M227" s="81">
        <v>7</v>
      </c>
      <c r="N227" s="81">
        <v>0.25</v>
      </c>
      <c r="O227" s="157"/>
      <c r="P227" s="156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5"/>
    </row>
    <row r="228" spans="1:28" ht="15.75" x14ac:dyDescent="0.25">
      <c r="A228" s="7"/>
      <c r="B228" s="83" t="s">
        <v>23</v>
      </c>
      <c r="C228" s="79">
        <v>50</v>
      </c>
      <c r="D228" s="80">
        <v>2.0299999999999998</v>
      </c>
      <c r="E228" s="80">
        <v>0.25</v>
      </c>
      <c r="F228" s="80">
        <v>20.6</v>
      </c>
      <c r="G228" s="80">
        <v>110</v>
      </c>
      <c r="H228" s="81">
        <v>0.12</v>
      </c>
      <c r="I228" s="81">
        <v>0.1</v>
      </c>
      <c r="J228" s="81">
        <v>0</v>
      </c>
      <c r="K228" s="81">
        <v>62.5</v>
      </c>
      <c r="L228" s="81">
        <v>32.5</v>
      </c>
      <c r="M228" s="81">
        <v>10.5</v>
      </c>
      <c r="N228" s="81">
        <v>0.9</v>
      </c>
      <c r="O228" s="160"/>
      <c r="P228" s="156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5"/>
    </row>
    <row r="229" spans="1:28" ht="15.75" x14ac:dyDescent="0.25">
      <c r="A229" s="7"/>
      <c r="B229" s="86" t="s">
        <v>24</v>
      </c>
      <c r="C229" s="79">
        <v>570</v>
      </c>
      <c r="D229" s="87">
        <f>SUM(D224:D228)</f>
        <v>14.579999999999998</v>
      </c>
      <c r="E229" s="87">
        <f>SUM(E224:E228)</f>
        <v>14.46</v>
      </c>
      <c r="F229" s="87">
        <f>SUM(F224:F228)</f>
        <v>67.410000000000011</v>
      </c>
      <c r="G229" s="87">
        <f>SUM(G224:G228)</f>
        <v>512.65</v>
      </c>
      <c r="H229" s="87">
        <f>SUM(H224:H228)</f>
        <v>0.25</v>
      </c>
      <c r="I229" s="87">
        <f>SUM(I224:I228)-2.3</f>
        <v>2.25</v>
      </c>
      <c r="J229" s="87">
        <f>SUM(J224:J228)</f>
        <v>182.2</v>
      </c>
      <c r="K229" s="87">
        <f>SUM(K224:K228)</f>
        <v>185.36</v>
      </c>
      <c r="L229" s="87">
        <f>SUM(L224:L228)</f>
        <v>291.05</v>
      </c>
      <c r="M229" s="87">
        <f>SUM(M224:M228)</f>
        <v>47.93</v>
      </c>
      <c r="N229" s="89">
        <f>SUM(N224:N228)</f>
        <v>4.0500000000000007</v>
      </c>
      <c r="O229" s="160"/>
      <c r="P229" s="17"/>
      <c r="Q229" s="17"/>
      <c r="R229" s="17"/>
      <c r="S229" s="17"/>
      <c r="T229" s="17"/>
      <c r="U229" s="33"/>
      <c r="V229" s="33"/>
      <c r="W229" s="33"/>
      <c r="X229" s="33"/>
      <c r="Y229" s="156"/>
      <c r="Z229" s="162"/>
      <c r="AA229" s="164"/>
      <c r="AB229" s="5"/>
    </row>
    <row r="230" spans="1:28" ht="15.75" x14ac:dyDescent="0.25">
      <c r="A230" s="7"/>
      <c r="B230" s="96" t="s">
        <v>25</v>
      </c>
      <c r="C230" s="75"/>
      <c r="D230" s="80"/>
      <c r="E230" s="80"/>
      <c r="F230" s="80"/>
      <c r="G230" s="100"/>
      <c r="H230" s="80"/>
      <c r="I230" s="80"/>
      <c r="J230" s="80"/>
      <c r="K230" s="100"/>
      <c r="L230" s="75"/>
      <c r="M230" s="97"/>
      <c r="N230" s="76"/>
      <c r="O230" s="161"/>
      <c r="P230" s="164"/>
      <c r="Q230" s="27"/>
      <c r="R230" s="27"/>
      <c r="S230" s="27"/>
      <c r="T230" s="29"/>
      <c r="U230" s="27"/>
      <c r="V230" s="27"/>
      <c r="W230" s="27"/>
      <c r="X230" s="29"/>
      <c r="Y230" s="164"/>
      <c r="Z230" s="162"/>
      <c r="AA230" s="1"/>
      <c r="AB230" s="5"/>
    </row>
    <row r="231" spans="1:28" ht="15.75" x14ac:dyDescent="0.25">
      <c r="A231" s="7">
        <v>67</v>
      </c>
      <c r="B231" s="83" t="s">
        <v>48</v>
      </c>
      <c r="C231" s="88">
        <v>60</v>
      </c>
      <c r="D231" s="80">
        <v>1.84</v>
      </c>
      <c r="E231" s="80">
        <v>6.02</v>
      </c>
      <c r="F231" s="80">
        <v>4.37</v>
      </c>
      <c r="G231" s="80">
        <v>75.06</v>
      </c>
      <c r="H231" s="80">
        <v>0.03</v>
      </c>
      <c r="I231" s="80">
        <v>7.03</v>
      </c>
      <c r="J231" s="80">
        <v>68.16</v>
      </c>
      <c r="K231" s="80">
        <v>28.24</v>
      </c>
      <c r="L231" s="80">
        <v>31.27</v>
      </c>
      <c r="M231" s="80">
        <v>14.53</v>
      </c>
      <c r="N231" s="80">
        <v>1.21</v>
      </c>
      <c r="O231" s="157"/>
      <c r="P231" s="172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5"/>
    </row>
    <row r="232" spans="1:28" ht="15.75" x14ac:dyDescent="0.25">
      <c r="A232" s="7">
        <v>88</v>
      </c>
      <c r="B232" s="83" t="s">
        <v>72</v>
      </c>
      <c r="C232" s="79" t="s">
        <v>73</v>
      </c>
      <c r="D232" s="80">
        <v>4.41</v>
      </c>
      <c r="E232" s="80">
        <v>4.0060000000000002</v>
      </c>
      <c r="F232" s="80">
        <v>8.32</v>
      </c>
      <c r="G232" s="80">
        <v>111.8</v>
      </c>
      <c r="H232" s="81">
        <v>0.02</v>
      </c>
      <c r="I232" s="81">
        <v>0.19</v>
      </c>
      <c r="J232" s="81">
        <v>69.78</v>
      </c>
      <c r="K232" s="81">
        <v>69.25</v>
      </c>
      <c r="L232" s="81">
        <v>89</v>
      </c>
      <c r="M232" s="81">
        <v>16.059999999999999</v>
      </c>
      <c r="N232" s="81">
        <v>0.03</v>
      </c>
      <c r="O232" s="157"/>
      <c r="P232" s="158"/>
      <c r="Q232" s="27"/>
      <c r="R232" s="27"/>
      <c r="S232" s="27"/>
      <c r="T232" s="27"/>
      <c r="U232" s="159"/>
      <c r="V232" s="159"/>
      <c r="W232" s="159"/>
      <c r="X232" s="159"/>
      <c r="Y232" s="159"/>
      <c r="Z232" s="159"/>
      <c r="AA232" s="159"/>
      <c r="AB232" s="5"/>
    </row>
    <row r="233" spans="1:28" ht="15.75" x14ac:dyDescent="0.25">
      <c r="A233" s="7">
        <v>259</v>
      </c>
      <c r="B233" s="76" t="s">
        <v>74</v>
      </c>
      <c r="C233" s="79">
        <v>175</v>
      </c>
      <c r="D233" s="80">
        <v>14.02</v>
      </c>
      <c r="E233" s="80">
        <v>14.09</v>
      </c>
      <c r="F233" s="80">
        <v>28.58</v>
      </c>
      <c r="G233" s="80">
        <v>303</v>
      </c>
      <c r="H233" s="81">
        <v>0.03</v>
      </c>
      <c r="I233" s="81">
        <v>0.16</v>
      </c>
      <c r="J233" s="81">
        <v>73.52</v>
      </c>
      <c r="K233" s="81">
        <v>118.57</v>
      </c>
      <c r="L233" s="81">
        <v>153.25</v>
      </c>
      <c r="M233" s="81">
        <v>20.69</v>
      </c>
      <c r="N233" s="81">
        <v>0.81</v>
      </c>
      <c r="O233" s="1"/>
      <c r="P233" s="158"/>
      <c r="Q233" s="27"/>
      <c r="R233" s="27"/>
      <c r="S233" s="27"/>
      <c r="T233" s="27"/>
      <c r="U233" s="159"/>
      <c r="V233" s="159"/>
      <c r="W233" s="159"/>
      <c r="X233" s="159"/>
      <c r="Y233" s="159"/>
      <c r="Z233" s="159"/>
      <c r="AA233" s="159"/>
      <c r="AB233" s="5"/>
    </row>
    <row r="234" spans="1:28" ht="15.75" x14ac:dyDescent="0.25">
      <c r="A234" s="7">
        <v>342</v>
      </c>
      <c r="B234" s="76" t="s">
        <v>31</v>
      </c>
      <c r="C234" s="79">
        <v>200</v>
      </c>
      <c r="D234" s="80">
        <v>0.16</v>
      </c>
      <c r="E234" s="80">
        <v>0.16</v>
      </c>
      <c r="F234" s="80">
        <v>27.88</v>
      </c>
      <c r="G234" s="80">
        <f>573/5</f>
        <v>114.6</v>
      </c>
      <c r="H234" s="80">
        <v>0.12</v>
      </c>
      <c r="I234" s="80">
        <v>12.38</v>
      </c>
      <c r="J234" s="80">
        <v>0</v>
      </c>
      <c r="K234" s="80">
        <f>70.9/5</f>
        <v>14.180000000000001</v>
      </c>
      <c r="L234" s="100">
        <f>22/5</f>
        <v>4.4000000000000004</v>
      </c>
      <c r="M234" s="80">
        <f>25.7/5</f>
        <v>5.14</v>
      </c>
      <c r="N234" s="80">
        <v>0.25</v>
      </c>
      <c r="O234" s="1"/>
      <c r="P234" s="156"/>
      <c r="Q234" s="27"/>
      <c r="R234" s="27"/>
      <c r="S234" s="27"/>
      <c r="T234" s="27"/>
      <c r="U234" s="27"/>
      <c r="V234" s="27"/>
      <c r="W234" s="27"/>
      <c r="X234" s="27"/>
      <c r="Y234" s="29"/>
      <c r="Z234" s="27"/>
      <c r="AA234" s="27"/>
      <c r="AB234" s="5"/>
    </row>
    <row r="235" spans="1:28" ht="15.75" x14ac:dyDescent="0.25">
      <c r="A235" s="7"/>
      <c r="B235" s="76" t="s">
        <v>32</v>
      </c>
      <c r="C235" s="79">
        <v>50</v>
      </c>
      <c r="D235" s="80">
        <v>2.2000000000000002</v>
      </c>
      <c r="E235" s="80">
        <v>0.27</v>
      </c>
      <c r="F235" s="80">
        <v>20.55</v>
      </c>
      <c r="G235" s="80">
        <v>108</v>
      </c>
      <c r="H235" s="81">
        <v>0.1</v>
      </c>
      <c r="I235" s="81">
        <v>0.12</v>
      </c>
      <c r="J235" s="81">
        <v>0</v>
      </c>
      <c r="K235" s="81">
        <v>53.5</v>
      </c>
      <c r="L235" s="81">
        <v>33.799999999999997</v>
      </c>
      <c r="M235" s="81">
        <v>11.5</v>
      </c>
      <c r="N235" s="81">
        <v>0.4</v>
      </c>
      <c r="O235" s="1"/>
      <c r="P235" s="156"/>
      <c r="Q235" s="27"/>
      <c r="R235" s="27"/>
      <c r="S235" s="27"/>
      <c r="T235" s="27"/>
      <c r="U235" s="159"/>
      <c r="V235" s="159"/>
      <c r="W235" s="159"/>
      <c r="X235" s="159"/>
      <c r="Y235" s="159"/>
      <c r="Z235" s="159"/>
      <c r="AA235" s="159"/>
      <c r="AB235" s="5"/>
    </row>
    <row r="236" spans="1:28" ht="15.75" x14ac:dyDescent="0.25">
      <c r="A236" s="7"/>
      <c r="B236" s="83" t="s">
        <v>23</v>
      </c>
      <c r="C236" s="79">
        <v>50</v>
      </c>
      <c r="D236" s="80">
        <v>2.0299999999999998</v>
      </c>
      <c r="E236" s="80">
        <v>0.25</v>
      </c>
      <c r="F236" s="80">
        <v>20.6</v>
      </c>
      <c r="G236" s="80">
        <v>110</v>
      </c>
      <c r="H236" s="81">
        <v>0.12</v>
      </c>
      <c r="I236" s="81">
        <v>0.1</v>
      </c>
      <c r="J236" s="81">
        <v>0</v>
      </c>
      <c r="K236" s="81">
        <v>62.5</v>
      </c>
      <c r="L236" s="81">
        <v>32.5</v>
      </c>
      <c r="M236" s="81">
        <v>10.5</v>
      </c>
      <c r="N236" s="81">
        <v>0.9</v>
      </c>
      <c r="O236" s="157"/>
      <c r="P236" s="156"/>
      <c r="Q236" s="27"/>
      <c r="R236" s="27"/>
      <c r="S236" s="27"/>
      <c r="T236" s="27"/>
      <c r="U236" s="159"/>
      <c r="V236" s="159"/>
      <c r="W236" s="159"/>
      <c r="X236" s="159"/>
      <c r="Y236" s="159"/>
      <c r="Z236" s="159"/>
      <c r="AA236" s="159"/>
      <c r="AB236" s="5"/>
    </row>
    <row r="237" spans="1:28" ht="15.75" x14ac:dyDescent="0.25">
      <c r="A237" s="7"/>
      <c r="B237" s="86" t="s">
        <v>24</v>
      </c>
      <c r="C237" s="88">
        <v>755</v>
      </c>
      <c r="D237" s="87">
        <f t="shared" ref="D237:N237" si="30">SUM(D231:D236)</f>
        <v>24.66</v>
      </c>
      <c r="E237" s="87">
        <f t="shared" si="30"/>
        <v>24.795999999999999</v>
      </c>
      <c r="F237" s="87">
        <f t="shared" si="30"/>
        <v>110.29999999999998</v>
      </c>
      <c r="G237" s="87">
        <f t="shared" si="30"/>
        <v>822.46</v>
      </c>
      <c r="H237" s="87">
        <f t="shared" si="30"/>
        <v>0.42000000000000004</v>
      </c>
      <c r="I237" s="87">
        <f t="shared" si="30"/>
        <v>19.980000000000004</v>
      </c>
      <c r="J237" s="87">
        <f t="shared" si="30"/>
        <v>211.45999999999998</v>
      </c>
      <c r="K237" s="87">
        <f t="shared" si="30"/>
        <v>346.24</v>
      </c>
      <c r="L237" s="87">
        <f t="shared" si="30"/>
        <v>344.21999999999997</v>
      </c>
      <c r="M237" s="87">
        <f t="shared" si="30"/>
        <v>78.42</v>
      </c>
      <c r="N237" s="87">
        <f t="shared" si="30"/>
        <v>3.5999999999999996</v>
      </c>
      <c r="O237" s="160"/>
      <c r="P237" s="172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5"/>
    </row>
    <row r="238" spans="1:28" ht="15.75" x14ac:dyDescent="0.25">
      <c r="A238" s="7"/>
      <c r="B238" s="77"/>
      <c r="C238" s="114"/>
      <c r="D238" s="77"/>
      <c r="E238" s="77"/>
      <c r="F238" s="77"/>
      <c r="G238" s="77"/>
      <c r="H238" s="76"/>
      <c r="I238" s="76"/>
      <c r="J238" s="76"/>
      <c r="K238" s="76"/>
      <c r="L238" s="75"/>
      <c r="M238" s="115"/>
      <c r="N238" s="76"/>
      <c r="O238" s="5"/>
      <c r="P238" s="17"/>
      <c r="Q238" s="5"/>
      <c r="R238" s="5"/>
      <c r="S238" s="5"/>
      <c r="T238" s="5"/>
      <c r="U238" s="1"/>
      <c r="V238" s="1"/>
      <c r="W238" s="1"/>
      <c r="X238" s="1"/>
      <c r="Y238" s="164"/>
      <c r="Z238" s="2"/>
      <c r="AA238" s="1"/>
      <c r="AB238" s="5"/>
    </row>
    <row r="239" spans="1:28" ht="15.75" x14ac:dyDescent="0.25">
      <c r="A239" s="7"/>
      <c r="B239" s="96" t="s">
        <v>33</v>
      </c>
      <c r="C239" s="79"/>
      <c r="D239" s="80"/>
      <c r="E239" s="80"/>
      <c r="F239" s="80"/>
      <c r="G239" s="80"/>
      <c r="H239" s="80"/>
      <c r="I239" s="80"/>
      <c r="J239" s="80"/>
      <c r="K239" s="80"/>
      <c r="L239" s="79"/>
      <c r="M239" s="97"/>
      <c r="N239" s="76"/>
      <c r="O239" s="161"/>
      <c r="P239" s="156"/>
      <c r="Q239" s="27"/>
      <c r="R239" s="27"/>
      <c r="S239" s="27"/>
      <c r="T239" s="27"/>
      <c r="U239" s="27"/>
      <c r="V239" s="27"/>
      <c r="W239" s="27"/>
      <c r="X239" s="27"/>
      <c r="Y239" s="156"/>
      <c r="Z239" s="162"/>
      <c r="AA239" s="1"/>
      <c r="AB239" s="5"/>
    </row>
    <row r="240" spans="1:28" ht="15.75" x14ac:dyDescent="0.25">
      <c r="A240" s="7"/>
      <c r="B240" s="76" t="s">
        <v>53</v>
      </c>
      <c r="C240" s="79">
        <v>50</v>
      </c>
      <c r="D240" s="80">
        <v>10.199999999999999</v>
      </c>
      <c r="E240" s="80">
        <v>10.5</v>
      </c>
      <c r="F240" s="80">
        <v>4.2</v>
      </c>
      <c r="G240" s="80">
        <v>175</v>
      </c>
      <c r="H240" s="80">
        <v>0.16</v>
      </c>
      <c r="I240" s="80">
        <v>0.3</v>
      </c>
      <c r="J240" s="80">
        <v>96</v>
      </c>
      <c r="K240" s="80">
        <v>109.3</v>
      </c>
      <c r="L240" s="80">
        <v>139.19999999999999</v>
      </c>
      <c r="M240" s="80">
        <v>22.6</v>
      </c>
      <c r="N240" s="80">
        <v>0.79</v>
      </c>
      <c r="O240" s="1"/>
      <c r="P240" s="156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5"/>
    </row>
    <row r="241" spans="1:28" ht="18.75" customHeight="1" x14ac:dyDescent="0.25">
      <c r="A241" s="7"/>
      <c r="B241" s="76" t="s">
        <v>34</v>
      </c>
      <c r="C241" s="79">
        <v>200</v>
      </c>
      <c r="D241" s="80">
        <v>0</v>
      </c>
      <c r="E241" s="80">
        <v>0</v>
      </c>
      <c r="F241" s="80">
        <v>31.8</v>
      </c>
      <c r="G241" s="80">
        <v>128</v>
      </c>
      <c r="H241" s="80">
        <v>0.02</v>
      </c>
      <c r="I241" s="80">
        <v>4</v>
      </c>
      <c r="J241" s="80">
        <v>0</v>
      </c>
      <c r="K241" s="80">
        <v>38</v>
      </c>
      <c r="L241" s="100">
        <v>14</v>
      </c>
      <c r="M241" s="80">
        <v>8</v>
      </c>
      <c r="N241" s="80">
        <v>0.4</v>
      </c>
      <c r="O241" s="1"/>
      <c r="P241" s="156"/>
      <c r="Q241" s="27"/>
      <c r="R241" s="27"/>
      <c r="S241" s="27"/>
      <c r="T241" s="27"/>
      <c r="U241" s="27"/>
      <c r="V241" s="27"/>
      <c r="W241" s="27"/>
      <c r="X241" s="27"/>
      <c r="Y241" s="29"/>
      <c r="Z241" s="27"/>
      <c r="AA241" s="27"/>
      <c r="AB241" s="5"/>
    </row>
    <row r="242" spans="1:28" ht="18.75" customHeight="1" x14ac:dyDescent="0.25">
      <c r="A242" s="7"/>
      <c r="B242" s="83" t="s">
        <v>35</v>
      </c>
      <c r="C242" s="79">
        <v>100</v>
      </c>
      <c r="D242" s="80">
        <v>0.4</v>
      </c>
      <c r="E242" s="80">
        <v>0.4</v>
      </c>
      <c r="F242" s="80">
        <v>9.8000000000000007</v>
      </c>
      <c r="G242" s="80">
        <v>47</v>
      </c>
      <c r="H242" s="81">
        <v>0</v>
      </c>
      <c r="I242" s="81">
        <v>4.5999999999999996</v>
      </c>
      <c r="J242" s="81">
        <v>3</v>
      </c>
      <c r="K242" s="81">
        <v>6</v>
      </c>
      <c r="L242" s="81">
        <v>11</v>
      </c>
      <c r="M242" s="81">
        <v>5</v>
      </c>
      <c r="N242" s="81">
        <v>0.5</v>
      </c>
      <c r="O242" s="157"/>
      <c r="P242" s="156"/>
      <c r="Q242" s="27"/>
      <c r="R242" s="27"/>
      <c r="S242" s="27"/>
      <c r="T242" s="27"/>
      <c r="U242" s="159"/>
      <c r="V242" s="159"/>
      <c r="W242" s="159"/>
      <c r="X242" s="159"/>
      <c r="Y242" s="159"/>
      <c r="Z242" s="159"/>
      <c r="AA242" s="159"/>
      <c r="AB242" s="5"/>
    </row>
    <row r="243" spans="1:28" ht="16.5" customHeight="1" x14ac:dyDescent="0.25">
      <c r="A243" s="7"/>
      <c r="B243" s="86" t="s">
        <v>24</v>
      </c>
      <c r="C243" s="75">
        <v>350</v>
      </c>
      <c r="D243" s="87">
        <f t="shared" ref="D243:N243" si="31">SUM(D240:D242)</f>
        <v>10.6</v>
      </c>
      <c r="E243" s="87">
        <f t="shared" si="31"/>
        <v>10.9</v>
      </c>
      <c r="F243" s="87">
        <f t="shared" si="31"/>
        <v>45.8</v>
      </c>
      <c r="G243" s="87">
        <f t="shared" si="31"/>
        <v>350</v>
      </c>
      <c r="H243" s="87">
        <f t="shared" si="31"/>
        <v>0.18</v>
      </c>
      <c r="I243" s="87">
        <f t="shared" si="31"/>
        <v>8.8999999999999986</v>
      </c>
      <c r="J243" s="87">
        <f t="shared" si="31"/>
        <v>99</v>
      </c>
      <c r="K243" s="87">
        <f t="shared" si="31"/>
        <v>153.30000000000001</v>
      </c>
      <c r="L243" s="87">
        <f t="shared" si="31"/>
        <v>164.2</v>
      </c>
      <c r="M243" s="87">
        <f t="shared" si="31"/>
        <v>35.6</v>
      </c>
      <c r="N243" s="87">
        <f t="shared" si="31"/>
        <v>1.69</v>
      </c>
      <c r="O243" s="160"/>
      <c r="P243" s="156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5"/>
    </row>
    <row r="244" spans="1:28" ht="16.5" customHeight="1" x14ac:dyDescent="0.25">
      <c r="A244" s="7"/>
      <c r="B244" s="117"/>
      <c r="C244" s="75"/>
      <c r="D244" s="101">
        <f t="shared" ref="D244:N244" si="32">D243+D237+D229</f>
        <v>49.839999999999996</v>
      </c>
      <c r="E244" s="101">
        <f t="shared" si="32"/>
        <v>50.155999999999999</v>
      </c>
      <c r="F244" s="101">
        <f t="shared" si="32"/>
        <v>223.51</v>
      </c>
      <c r="G244" s="101">
        <f t="shared" si="32"/>
        <v>1685.1100000000001</v>
      </c>
      <c r="H244" s="101">
        <f t="shared" si="32"/>
        <v>0.85000000000000009</v>
      </c>
      <c r="I244" s="101">
        <f t="shared" si="32"/>
        <v>31.130000000000003</v>
      </c>
      <c r="J244" s="101">
        <f t="shared" si="32"/>
        <v>492.65999999999997</v>
      </c>
      <c r="K244" s="101">
        <f t="shared" si="32"/>
        <v>684.90000000000009</v>
      </c>
      <c r="L244" s="101">
        <f t="shared" si="32"/>
        <v>799.47</v>
      </c>
      <c r="M244" s="101">
        <f t="shared" si="32"/>
        <v>161.95000000000002</v>
      </c>
      <c r="N244" s="101">
        <f t="shared" si="32"/>
        <v>9.34</v>
      </c>
      <c r="O244" s="174"/>
      <c r="P244" s="164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5"/>
    </row>
    <row r="245" spans="1:28" x14ac:dyDescent="0.2">
      <c r="A245" s="4"/>
      <c r="B245" s="103"/>
      <c r="C245" s="104"/>
      <c r="D245" s="104">
        <v>10.9</v>
      </c>
      <c r="E245" s="104">
        <v>10.9</v>
      </c>
      <c r="F245" s="104">
        <v>44.7</v>
      </c>
      <c r="G245" s="104">
        <v>343.33333333333331</v>
      </c>
      <c r="H245" s="104">
        <v>0.16111111111111112</v>
      </c>
      <c r="I245" s="104">
        <v>7.1999999999999993</v>
      </c>
      <c r="J245" s="104">
        <v>103</v>
      </c>
      <c r="K245" s="104">
        <v>164.78888888888889</v>
      </c>
      <c r="L245" s="104">
        <v>164.31111111111113</v>
      </c>
      <c r="M245" s="104">
        <v>36.888888888888886</v>
      </c>
      <c r="N245" s="104">
        <v>1.69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x14ac:dyDescent="0.25">
      <c r="A246" s="1"/>
      <c r="B246" s="120"/>
      <c r="C246" s="140"/>
      <c r="D246" s="120"/>
      <c r="E246" s="120"/>
      <c r="F246" s="120"/>
      <c r="G246" s="120"/>
      <c r="H246" s="120"/>
      <c r="I246" s="141"/>
      <c r="J246" s="120"/>
      <c r="K246" s="120"/>
      <c r="L246" s="120"/>
      <c r="M246" s="120"/>
      <c r="N246" s="120"/>
      <c r="O246" s="5"/>
      <c r="P246" s="17"/>
      <c r="Q246" s="5"/>
      <c r="R246" s="5"/>
      <c r="S246" s="5"/>
      <c r="T246" s="5"/>
      <c r="U246" s="5"/>
      <c r="V246" s="26"/>
      <c r="W246" s="5"/>
      <c r="X246" s="5"/>
      <c r="Y246" s="5"/>
      <c r="Z246" s="5"/>
      <c r="AA246" s="5"/>
      <c r="AB246" s="5"/>
    </row>
    <row r="247" spans="1:28" x14ac:dyDescent="0.2">
      <c r="A247" s="4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47.25" x14ac:dyDescent="0.25">
      <c r="A248" s="7"/>
      <c r="B248" s="71" t="s">
        <v>75</v>
      </c>
      <c r="C248" s="185" t="s">
        <v>1</v>
      </c>
      <c r="D248" s="186"/>
      <c r="E248" s="186"/>
      <c r="F248" s="187"/>
      <c r="G248" s="72" t="s">
        <v>2</v>
      </c>
      <c r="H248" s="188" t="s">
        <v>3</v>
      </c>
      <c r="I248" s="188"/>
      <c r="J248" s="188"/>
      <c r="K248" s="188" t="s">
        <v>4</v>
      </c>
      <c r="L248" s="188"/>
      <c r="M248" s="188"/>
      <c r="N248" s="188"/>
      <c r="O248" s="152"/>
      <c r="P248" s="153"/>
      <c r="Q248" s="153"/>
      <c r="R248" s="153"/>
      <c r="S248" s="153"/>
      <c r="T248" s="154"/>
      <c r="U248" s="153"/>
      <c r="V248" s="153"/>
      <c r="W248" s="153"/>
      <c r="X248" s="153"/>
      <c r="Y248" s="153"/>
      <c r="Z248" s="153"/>
      <c r="AA248" s="153"/>
      <c r="AB248" s="5"/>
    </row>
    <row r="249" spans="1:28" ht="25.5" x14ac:dyDescent="0.25">
      <c r="A249" s="7"/>
      <c r="B249" s="73" t="s">
        <v>5</v>
      </c>
      <c r="C249" s="73" t="s">
        <v>6</v>
      </c>
      <c r="D249" s="73" t="s">
        <v>7</v>
      </c>
      <c r="E249" s="73" t="s">
        <v>8</v>
      </c>
      <c r="F249" s="73" t="s">
        <v>9</v>
      </c>
      <c r="G249" s="73" t="s">
        <v>10</v>
      </c>
      <c r="H249" s="72" t="s">
        <v>11</v>
      </c>
      <c r="I249" s="72" t="s">
        <v>12</v>
      </c>
      <c r="J249" s="72" t="s">
        <v>13</v>
      </c>
      <c r="K249" s="72" t="s">
        <v>14</v>
      </c>
      <c r="L249" s="72" t="s">
        <v>15</v>
      </c>
      <c r="M249" s="72" t="s">
        <v>16</v>
      </c>
      <c r="N249" s="72" t="s">
        <v>17</v>
      </c>
      <c r="O249" s="39"/>
      <c r="P249" s="39"/>
      <c r="Q249" s="39"/>
      <c r="R249" s="39"/>
      <c r="S249" s="39"/>
      <c r="T249" s="39"/>
      <c r="U249" s="154"/>
      <c r="V249" s="154"/>
      <c r="W249" s="154"/>
      <c r="X249" s="154"/>
      <c r="Y249" s="154"/>
      <c r="Z249" s="154"/>
      <c r="AA249" s="154"/>
      <c r="AB249" s="5"/>
    </row>
    <row r="250" spans="1:28" ht="15.75" x14ac:dyDescent="0.25">
      <c r="A250" s="7"/>
      <c r="B250" s="74" t="s">
        <v>18</v>
      </c>
      <c r="C250" s="75"/>
      <c r="D250" s="76"/>
      <c r="E250" s="76"/>
      <c r="F250" s="76"/>
      <c r="G250" s="76"/>
      <c r="H250" s="77"/>
      <c r="I250" s="77"/>
      <c r="J250" s="77"/>
      <c r="K250" s="77"/>
      <c r="L250" s="77"/>
      <c r="M250" s="77"/>
      <c r="N250" s="77"/>
      <c r="O250" s="155"/>
      <c r="P250" s="1"/>
      <c r="Q250" s="1"/>
      <c r="R250" s="1"/>
      <c r="S250" s="1"/>
      <c r="T250" s="1"/>
      <c r="U250" s="5"/>
      <c r="V250" s="5"/>
      <c r="W250" s="5"/>
      <c r="X250" s="5"/>
      <c r="Y250" s="5"/>
      <c r="Z250" s="5"/>
      <c r="AA250" s="5"/>
      <c r="AB250" s="5"/>
    </row>
    <row r="251" spans="1:28" ht="15.75" x14ac:dyDescent="0.25">
      <c r="A251" s="18" t="s">
        <v>87</v>
      </c>
      <c r="B251" s="78" t="s">
        <v>90</v>
      </c>
      <c r="C251" s="79" t="s">
        <v>19</v>
      </c>
      <c r="D251" s="80">
        <v>5.88</v>
      </c>
      <c r="E251" s="80">
        <v>7.75</v>
      </c>
      <c r="F251" s="80">
        <v>36.15</v>
      </c>
      <c r="G251" s="80">
        <v>245</v>
      </c>
      <c r="H251" s="81">
        <v>0.09</v>
      </c>
      <c r="I251" s="82">
        <v>4.88</v>
      </c>
      <c r="J251" s="81">
        <v>32.5</v>
      </c>
      <c r="K251" s="81">
        <v>103.5</v>
      </c>
      <c r="L251" s="81">
        <v>43.9</v>
      </c>
      <c r="M251" s="81">
        <v>32.799999999999997</v>
      </c>
      <c r="N251" s="81">
        <v>0.5</v>
      </c>
      <c r="O251" s="184"/>
      <c r="P251" s="156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5"/>
    </row>
    <row r="252" spans="1:28" ht="15.75" x14ac:dyDescent="0.25">
      <c r="A252" s="7">
        <v>376</v>
      </c>
      <c r="B252" s="83" t="s">
        <v>20</v>
      </c>
      <c r="C252" s="84" t="s">
        <v>21</v>
      </c>
      <c r="D252" s="80">
        <v>0.2</v>
      </c>
      <c r="E252" s="80">
        <v>0</v>
      </c>
      <c r="F252" s="80">
        <v>15</v>
      </c>
      <c r="G252" s="80">
        <v>58</v>
      </c>
      <c r="H252" s="81">
        <v>0</v>
      </c>
      <c r="I252" s="81">
        <v>1</v>
      </c>
      <c r="J252" s="81">
        <v>0</v>
      </c>
      <c r="K252" s="81">
        <v>11.1</v>
      </c>
      <c r="L252" s="81">
        <v>82.4</v>
      </c>
      <c r="M252" s="81">
        <v>1.4</v>
      </c>
      <c r="N252" s="81">
        <v>0.28000000000000003</v>
      </c>
      <c r="O252" s="157"/>
      <c r="P252" s="158"/>
      <c r="Q252" s="27"/>
      <c r="R252" s="27"/>
      <c r="S252" s="27"/>
      <c r="T252" s="27"/>
      <c r="U252" s="159"/>
      <c r="V252" s="159"/>
      <c r="W252" s="159"/>
      <c r="X252" s="159"/>
      <c r="Y252" s="159"/>
      <c r="Z252" s="159"/>
      <c r="AA252" s="159"/>
      <c r="AB252" s="5"/>
    </row>
    <row r="253" spans="1:28" ht="15.75" x14ac:dyDescent="0.25">
      <c r="A253" s="7">
        <v>209</v>
      </c>
      <c r="B253" s="76" t="s">
        <v>22</v>
      </c>
      <c r="C253" s="79">
        <v>40</v>
      </c>
      <c r="D253" s="80">
        <v>6.38</v>
      </c>
      <c r="E253" s="80">
        <v>5.75</v>
      </c>
      <c r="F253" s="80">
        <v>0.38</v>
      </c>
      <c r="G253" s="80">
        <v>78.75</v>
      </c>
      <c r="H253" s="81">
        <v>0.03</v>
      </c>
      <c r="I253" s="81">
        <v>0</v>
      </c>
      <c r="J253" s="81">
        <v>100</v>
      </c>
      <c r="K253" s="81">
        <v>22</v>
      </c>
      <c r="L253" s="81">
        <v>76.8</v>
      </c>
      <c r="M253" s="81">
        <v>4.8</v>
      </c>
      <c r="N253" s="81">
        <v>1</v>
      </c>
      <c r="O253" s="1"/>
      <c r="P253" s="156"/>
      <c r="Q253" s="27"/>
      <c r="R253" s="27"/>
      <c r="S253" s="27"/>
      <c r="T253" s="27"/>
      <c r="U253" s="159"/>
      <c r="V253" s="159"/>
      <c r="W253" s="159"/>
      <c r="X253" s="159"/>
      <c r="Y253" s="159"/>
      <c r="Z253" s="159"/>
      <c r="AA253" s="159"/>
      <c r="AB253" s="5"/>
    </row>
    <row r="254" spans="1:28" ht="15.75" x14ac:dyDescent="0.25">
      <c r="A254" s="7">
        <v>15</v>
      </c>
      <c r="B254" s="85" t="s">
        <v>91</v>
      </c>
      <c r="C254" s="79">
        <v>50</v>
      </c>
      <c r="D254" s="80">
        <v>0.35</v>
      </c>
      <c r="E254" s="80">
        <v>0.05</v>
      </c>
      <c r="F254" s="80">
        <v>0.95</v>
      </c>
      <c r="G254" s="80">
        <v>6</v>
      </c>
      <c r="H254" s="81">
        <v>0.01</v>
      </c>
      <c r="I254" s="81">
        <v>2.4500000000000002</v>
      </c>
      <c r="J254" s="81">
        <v>0</v>
      </c>
      <c r="K254" s="81">
        <v>8.5</v>
      </c>
      <c r="L254" s="81">
        <v>15</v>
      </c>
      <c r="M254" s="81">
        <v>7</v>
      </c>
      <c r="N254" s="81">
        <v>0.25</v>
      </c>
      <c r="O254" s="44"/>
      <c r="P254" s="156"/>
      <c r="Q254" s="27"/>
      <c r="R254" s="27"/>
      <c r="S254" s="27"/>
      <c r="T254" s="27"/>
      <c r="U254" s="159"/>
      <c r="V254" s="159"/>
      <c r="W254" s="159"/>
      <c r="X254" s="159"/>
      <c r="Y254" s="159"/>
      <c r="Z254" s="159"/>
      <c r="AA254" s="159"/>
      <c r="AB254" s="5"/>
    </row>
    <row r="255" spans="1:28" ht="15.75" x14ac:dyDescent="0.25">
      <c r="A255" s="7"/>
      <c r="B255" s="83" t="s">
        <v>23</v>
      </c>
      <c r="C255" s="79">
        <v>50</v>
      </c>
      <c r="D255" s="80">
        <v>2.0299999999999998</v>
      </c>
      <c r="E255" s="80">
        <v>0.25</v>
      </c>
      <c r="F255" s="80">
        <v>20.6</v>
      </c>
      <c r="G255" s="80">
        <v>110</v>
      </c>
      <c r="H255" s="81">
        <v>0.12</v>
      </c>
      <c r="I255" s="81">
        <v>0.1</v>
      </c>
      <c r="J255" s="81">
        <v>0</v>
      </c>
      <c r="K255" s="81">
        <v>62.5</v>
      </c>
      <c r="L255" s="81">
        <v>32.5</v>
      </c>
      <c r="M255" s="81">
        <v>10.5</v>
      </c>
      <c r="N255" s="81">
        <v>0.9</v>
      </c>
      <c r="O255" s="157"/>
      <c r="P255" s="156"/>
      <c r="Q255" s="27"/>
      <c r="R255" s="27"/>
      <c r="S255" s="27"/>
      <c r="T255" s="27"/>
      <c r="U255" s="159"/>
      <c r="V255" s="159"/>
      <c r="W255" s="159"/>
      <c r="X255" s="159"/>
      <c r="Y255" s="159"/>
      <c r="Z255" s="159"/>
      <c r="AA255" s="159"/>
      <c r="AB255" s="5"/>
    </row>
    <row r="256" spans="1:28" ht="15.75" x14ac:dyDescent="0.25">
      <c r="A256" s="7"/>
      <c r="B256" s="86" t="s">
        <v>24</v>
      </c>
      <c r="C256" s="88">
        <v>540</v>
      </c>
      <c r="D256" s="87">
        <f t="shared" ref="D256:N256" si="33">SUM(D251:D255)</f>
        <v>14.84</v>
      </c>
      <c r="E256" s="87">
        <f t="shared" si="33"/>
        <v>13.8</v>
      </c>
      <c r="F256" s="87">
        <f t="shared" si="33"/>
        <v>73.080000000000013</v>
      </c>
      <c r="G256" s="87">
        <f t="shared" si="33"/>
        <v>497.75</v>
      </c>
      <c r="H256" s="87">
        <f t="shared" si="33"/>
        <v>0.25</v>
      </c>
      <c r="I256" s="88">
        <f t="shared" si="33"/>
        <v>8.43</v>
      </c>
      <c r="J256" s="87">
        <f t="shared" si="33"/>
        <v>132.5</v>
      </c>
      <c r="K256" s="87">
        <f t="shared" si="33"/>
        <v>207.6</v>
      </c>
      <c r="L256" s="87">
        <f t="shared" si="33"/>
        <v>250.60000000000002</v>
      </c>
      <c r="M256" s="87">
        <f t="shared" si="33"/>
        <v>56.499999999999993</v>
      </c>
      <c r="N256" s="87">
        <f t="shared" si="33"/>
        <v>2.93</v>
      </c>
      <c r="O256" s="160"/>
      <c r="P256" s="172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5"/>
    </row>
    <row r="257" spans="1:55" x14ac:dyDescent="0.2">
      <c r="A257" s="4"/>
      <c r="B257" s="103"/>
      <c r="C257" s="104"/>
      <c r="D257" s="104">
        <v>19.260000000000002</v>
      </c>
      <c r="E257" s="104">
        <v>19.75</v>
      </c>
      <c r="F257" s="104">
        <v>74.080000000000013</v>
      </c>
      <c r="G257" s="104">
        <v>571.75</v>
      </c>
      <c r="H257" s="104">
        <v>0.255</v>
      </c>
      <c r="I257" s="104">
        <v>11.799999999999999</v>
      </c>
      <c r="J257" s="104">
        <v>171.5</v>
      </c>
      <c r="K257" s="104">
        <v>241.1</v>
      </c>
      <c r="L257" s="104">
        <v>270.60000000000002</v>
      </c>
      <c r="M257" s="104">
        <v>61.999999999999993</v>
      </c>
      <c r="N257" s="104">
        <v>2.98</v>
      </c>
      <c r="O257" s="5"/>
      <c r="P257" s="5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5"/>
    </row>
    <row r="258" spans="1:55" ht="15.75" x14ac:dyDescent="0.25">
      <c r="A258" s="7"/>
      <c r="B258" s="96" t="s">
        <v>25</v>
      </c>
      <c r="C258" s="75"/>
      <c r="D258" s="80"/>
      <c r="E258" s="80"/>
      <c r="F258" s="80"/>
      <c r="G258" s="100"/>
      <c r="H258" s="80"/>
      <c r="I258" s="80"/>
      <c r="J258" s="80"/>
      <c r="K258" s="100"/>
      <c r="L258" s="75"/>
      <c r="M258" s="97"/>
      <c r="N258" s="76"/>
      <c r="O258" s="161"/>
      <c r="P258" s="164"/>
      <c r="Q258" s="27"/>
      <c r="R258" s="27"/>
      <c r="S258" s="27"/>
      <c r="T258" s="29"/>
      <c r="U258" s="27"/>
      <c r="V258" s="27"/>
      <c r="W258" s="27"/>
      <c r="X258" s="29"/>
      <c r="Y258" s="164"/>
      <c r="Z258" s="162"/>
      <c r="AA258" s="1"/>
      <c r="AB258" s="5"/>
    </row>
    <row r="259" spans="1:55" ht="15.75" x14ac:dyDescent="0.25">
      <c r="A259" s="7">
        <v>45</v>
      </c>
      <c r="B259" s="76" t="s">
        <v>55</v>
      </c>
      <c r="C259" s="79">
        <v>60</v>
      </c>
      <c r="D259" s="80">
        <v>0.78</v>
      </c>
      <c r="E259" s="80">
        <v>1.95</v>
      </c>
      <c r="F259" s="80">
        <v>3.88</v>
      </c>
      <c r="G259" s="80">
        <v>36.24</v>
      </c>
      <c r="H259" s="81">
        <v>0.08</v>
      </c>
      <c r="I259" s="81">
        <v>4.08</v>
      </c>
      <c r="J259" s="81">
        <v>48</v>
      </c>
      <c r="K259" s="81">
        <v>48.25</v>
      </c>
      <c r="L259" s="81">
        <v>46.56</v>
      </c>
      <c r="M259" s="81">
        <v>16.47</v>
      </c>
      <c r="N259" s="81">
        <v>1.99</v>
      </c>
      <c r="O259" s="1"/>
      <c r="P259" s="156"/>
      <c r="Q259" s="27"/>
      <c r="R259" s="27"/>
      <c r="S259" s="27"/>
      <c r="T259" s="27"/>
      <c r="U259" s="159"/>
      <c r="V259" s="159"/>
      <c r="W259" s="159"/>
      <c r="X259" s="159"/>
      <c r="Y259" s="159"/>
      <c r="Z259" s="159"/>
      <c r="AA259" s="159"/>
      <c r="AB259" s="5"/>
    </row>
    <row r="260" spans="1:55" ht="15.75" x14ac:dyDescent="0.25">
      <c r="A260" s="7">
        <v>82</v>
      </c>
      <c r="B260" s="76" t="s">
        <v>83</v>
      </c>
      <c r="C260" s="79" t="s">
        <v>28</v>
      </c>
      <c r="D260" s="80">
        <v>7.79</v>
      </c>
      <c r="E260" s="80">
        <v>8.27</v>
      </c>
      <c r="F260" s="80">
        <v>26.9</v>
      </c>
      <c r="G260" s="80">
        <v>142.18</v>
      </c>
      <c r="H260" s="81">
        <v>0.03</v>
      </c>
      <c r="I260" s="81">
        <v>1.65</v>
      </c>
      <c r="J260" s="81">
        <v>72.150000000000006</v>
      </c>
      <c r="K260" s="81">
        <v>69.709999999999994</v>
      </c>
      <c r="L260" s="81">
        <v>50.53</v>
      </c>
      <c r="M260" s="81">
        <v>5.18</v>
      </c>
      <c r="N260" s="81">
        <v>0.32</v>
      </c>
      <c r="O260" s="1"/>
      <c r="P260" s="156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5"/>
    </row>
    <row r="261" spans="1:55" ht="15.75" x14ac:dyDescent="0.25">
      <c r="A261" s="7">
        <v>259</v>
      </c>
      <c r="B261" s="76" t="s">
        <v>76</v>
      </c>
      <c r="C261" s="84">
        <v>100</v>
      </c>
      <c r="D261" s="80">
        <v>11.42</v>
      </c>
      <c r="E261" s="80">
        <v>10.95</v>
      </c>
      <c r="F261" s="80">
        <v>14.66</v>
      </c>
      <c r="G261" s="80">
        <v>282</v>
      </c>
      <c r="H261" s="81">
        <v>0.09</v>
      </c>
      <c r="I261" s="81">
        <v>0.06</v>
      </c>
      <c r="J261" s="81">
        <v>121.1</v>
      </c>
      <c r="K261" s="81">
        <v>126.01</v>
      </c>
      <c r="L261" s="81">
        <v>89.18</v>
      </c>
      <c r="M261" s="81">
        <v>30.69</v>
      </c>
      <c r="N261" s="81">
        <v>0.15</v>
      </c>
      <c r="O261" s="1"/>
      <c r="P261" s="158"/>
      <c r="Q261" s="27"/>
      <c r="R261" s="27"/>
      <c r="S261" s="27"/>
      <c r="T261" s="27"/>
      <c r="U261" s="159"/>
      <c r="V261" s="159"/>
      <c r="W261" s="159"/>
      <c r="X261" s="159"/>
      <c r="Y261" s="159"/>
      <c r="Z261" s="159"/>
      <c r="AA261" s="159"/>
      <c r="AB261" s="5"/>
    </row>
    <row r="262" spans="1:55" ht="15.75" x14ac:dyDescent="0.25">
      <c r="A262" s="7">
        <v>305</v>
      </c>
      <c r="B262" s="76" t="s">
        <v>44</v>
      </c>
      <c r="C262" s="79">
        <v>150</v>
      </c>
      <c r="D262" s="80">
        <f>24.26*0.15</f>
        <v>3.6390000000000002</v>
      </c>
      <c r="E262" s="80">
        <f>35.83*0.15</f>
        <v>5.3744999999999994</v>
      </c>
      <c r="F262" s="80">
        <v>30.67</v>
      </c>
      <c r="G262" s="80">
        <f>1333*0.15</f>
        <v>199.95</v>
      </c>
      <c r="H262" s="81">
        <v>0.04</v>
      </c>
      <c r="I262" s="81">
        <v>3</v>
      </c>
      <c r="J262" s="81">
        <v>0</v>
      </c>
      <c r="K262" s="81">
        <v>44.03</v>
      </c>
      <c r="L262" s="81">
        <v>101</v>
      </c>
      <c r="M262" s="81">
        <v>11.68</v>
      </c>
      <c r="N262" s="81">
        <v>0.86</v>
      </c>
      <c r="O262" s="1"/>
      <c r="P262" s="156"/>
      <c r="Q262" s="27"/>
      <c r="R262" s="27"/>
      <c r="S262" s="27"/>
      <c r="T262" s="27"/>
      <c r="U262" s="159"/>
      <c r="V262" s="159"/>
      <c r="W262" s="159"/>
      <c r="X262" s="159"/>
      <c r="Y262" s="159"/>
      <c r="Z262" s="159"/>
      <c r="AA262" s="159"/>
      <c r="AB262" s="5"/>
    </row>
    <row r="263" spans="1:55" ht="15.75" x14ac:dyDescent="0.25">
      <c r="A263" s="7">
        <v>305</v>
      </c>
      <c r="B263" s="76" t="s">
        <v>52</v>
      </c>
      <c r="C263" s="79">
        <v>200</v>
      </c>
      <c r="D263" s="80">
        <v>0.68</v>
      </c>
      <c r="E263" s="80">
        <v>0.28000000000000003</v>
      </c>
      <c r="F263" s="80">
        <f>103.8/5</f>
        <v>20.759999999999998</v>
      </c>
      <c r="G263" s="80">
        <v>108.2</v>
      </c>
      <c r="H263" s="81">
        <v>0.08</v>
      </c>
      <c r="I263" s="81">
        <v>11.8</v>
      </c>
      <c r="J263" s="81">
        <v>0</v>
      </c>
      <c r="K263" s="81">
        <v>21.34</v>
      </c>
      <c r="L263" s="81">
        <v>33.44</v>
      </c>
      <c r="M263" s="81">
        <v>1.44</v>
      </c>
      <c r="N263" s="81">
        <v>0.47</v>
      </c>
      <c r="O263" s="1"/>
      <c r="P263" s="156"/>
      <c r="Q263" s="27"/>
      <c r="R263" s="27"/>
      <c r="S263" s="27"/>
      <c r="T263" s="27"/>
      <c r="U263" s="159"/>
      <c r="V263" s="159"/>
      <c r="W263" s="159"/>
      <c r="X263" s="159"/>
      <c r="Y263" s="159"/>
      <c r="Z263" s="159"/>
      <c r="AA263" s="159"/>
      <c r="AB263" s="5"/>
    </row>
    <row r="264" spans="1:55" ht="15.75" x14ac:dyDescent="0.25">
      <c r="A264" s="7"/>
      <c r="B264" s="76" t="s">
        <v>32</v>
      </c>
      <c r="C264" s="79">
        <v>50</v>
      </c>
      <c r="D264" s="80">
        <v>2.2000000000000002</v>
      </c>
      <c r="E264" s="80">
        <v>0.27</v>
      </c>
      <c r="F264" s="80">
        <v>20.55</v>
      </c>
      <c r="G264" s="80">
        <v>108</v>
      </c>
      <c r="H264" s="81">
        <v>0.1</v>
      </c>
      <c r="I264" s="81">
        <v>0.12</v>
      </c>
      <c r="J264" s="81">
        <v>0</v>
      </c>
      <c r="K264" s="81">
        <v>53.5</v>
      </c>
      <c r="L264" s="81">
        <v>33.799999999999997</v>
      </c>
      <c r="M264" s="81">
        <v>11.5</v>
      </c>
      <c r="N264" s="81">
        <v>0.4</v>
      </c>
      <c r="O264" s="1"/>
      <c r="P264" s="156"/>
      <c r="Q264" s="27"/>
      <c r="R264" s="27"/>
      <c r="S264" s="27"/>
      <c r="T264" s="27"/>
      <c r="U264" s="159"/>
      <c r="V264" s="159"/>
      <c r="W264" s="159"/>
      <c r="X264" s="159"/>
      <c r="Y264" s="159"/>
      <c r="Z264" s="159"/>
      <c r="AA264" s="159"/>
      <c r="AB264" s="5"/>
    </row>
    <row r="265" spans="1:55" ht="15.75" x14ac:dyDescent="0.25">
      <c r="A265" s="7"/>
      <c r="B265" s="83" t="s">
        <v>23</v>
      </c>
      <c r="C265" s="79">
        <v>50</v>
      </c>
      <c r="D265" s="80">
        <v>2.0299999999999998</v>
      </c>
      <c r="E265" s="80">
        <v>0.25</v>
      </c>
      <c r="F265" s="80">
        <v>20.6</v>
      </c>
      <c r="G265" s="80">
        <v>110</v>
      </c>
      <c r="H265" s="81">
        <v>0.12</v>
      </c>
      <c r="I265" s="81">
        <v>0.1</v>
      </c>
      <c r="J265" s="81">
        <v>0</v>
      </c>
      <c r="K265" s="81">
        <v>62.5</v>
      </c>
      <c r="L265" s="81">
        <v>32.5</v>
      </c>
      <c r="M265" s="81">
        <v>10.5</v>
      </c>
      <c r="N265" s="81">
        <v>0.9</v>
      </c>
      <c r="O265" s="157"/>
      <c r="P265" s="156"/>
      <c r="Q265" s="27"/>
      <c r="R265" s="27"/>
      <c r="S265" s="27"/>
      <c r="T265" s="27"/>
      <c r="U265" s="159"/>
      <c r="V265" s="159"/>
      <c r="W265" s="159"/>
      <c r="X265" s="159"/>
      <c r="Y265" s="159"/>
      <c r="Z265" s="159"/>
      <c r="AA265" s="159"/>
      <c r="AB265" s="5"/>
    </row>
    <row r="266" spans="1:55" ht="15.75" x14ac:dyDescent="0.25">
      <c r="A266" s="7"/>
      <c r="B266" s="86" t="s">
        <v>24</v>
      </c>
      <c r="C266" s="88">
        <v>845</v>
      </c>
      <c r="D266" s="87">
        <f>SUM(D259:D265)</f>
        <v>28.539000000000001</v>
      </c>
      <c r="E266" s="87">
        <f t="shared" ref="E266:N266" si="34">SUM(E259:E264)</f>
        <v>27.0945</v>
      </c>
      <c r="F266" s="87">
        <f>SUM(F259:F264)-0.3</f>
        <v>117.12</v>
      </c>
      <c r="G266" s="87">
        <f t="shared" si="34"/>
        <v>876.57</v>
      </c>
      <c r="H266" s="87">
        <f t="shared" si="34"/>
        <v>0.42000000000000004</v>
      </c>
      <c r="I266" s="87">
        <f t="shared" si="34"/>
        <v>20.71</v>
      </c>
      <c r="J266" s="87">
        <f t="shared" si="34"/>
        <v>241.25</v>
      </c>
      <c r="K266" s="87">
        <f t="shared" si="34"/>
        <v>362.84</v>
      </c>
      <c r="L266" s="87">
        <f t="shared" si="34"/>
        <v>354.51</v>
      </c>
      <c r="M266" s="87">
        <f t="shared" si="34"/>
        <v>76.960000000000008</v>
      </c>
      <c r="N266" s="87">
        <f t="shared" si="34"/>
        <v>4.1900000000000004</v>
      </c>
      <c r="O266" s="160"/>
      <c r="P266" s="172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5"/>
    </row>
    <row r="267" spans="1:55" ht="15.75" x14ac:dyDescent="0.25">
      <c r="A267" s="7"/>
      <c r="B267" s="77"/>
      <c r="C267" s="90"/>
      <c r="D267" s="142">
        <v>28.748999999999999</v>
      </c>
      <c r="E267" s="142">
        <v>27.324499999999997</v>
      </c>
      <c r="F267" s="142">
        <v>117.22</v>
      </c>
      <c r="G267" s="142">
        <v>877.53</v>
      </c>
      <c r="H267" s="143">
        <v>0.42000000000000004</v>
      </c>
      <c r="I267" s="143">
        <v>20.740000000000002</v>
      </c>
      <c r="J267" s="143">
        <v>241.28</v>
      </c>
      <c r="K267" s="143">
        <v>362.85999999999996</v>
      </c>
      <c r="L267" s="144">
        <v>354.59000000000003</v>
      </c>
      <c r="M267" s="145">
        <v>76.97999999999999</v>
      </c>
      <c r="N267" s="146">
        <v>4.2</v>
      </c>
      <c r="O267" s="5"/>
      <c r="P267" s="172"/>
      <c r="Q267" s="163"/>
      <c r="R267" s="163"/>
      <c r="S267" s="163"/>
      <c r="T267" s="163"/>
      <c r="U267" s="29"/>
      <c r="V267" s="29"/>
      <c r="W267" s="29"/>
      <c r="X267" s="29"/>
      <c r="Y267" s="163"/>
      <c r="Z267" s="28"/>
      <c r="AA267" s="29"/>
      <c r="AB267" s="1"/>
      <c r="AC267" s="5"/>
      <c r="AD267" s="17"/>
      <c r="AE267" s="5"/>
      <c r="AF267" s="5"/>
      <c r="AG267" s="5"/>
      <c r="AH267" s="5"/>
      <c r="AI267" s="4"/>
      <c r="AJ267" s="3"/>
      <c r="AK267" s="4"/>
      <c r="AL267" s="4"/>
      <c r="AM267" s="4"/>
      <c r="AN267" s="4"/>
      <c r="AO267" s="4"/>
      <c r="AP267" s="1"/>
      <c r="AQ267" s="5"/>
      <c r="AR267" s="17"/>
      <c r="AS267" s="5"/>
      <c r="AT267" s="5"/>
      <c r="AU267" s="5"/>
      <c r="AV267" s="5"/>
      <c r="AW267" s="4"/>
      <c r="AX267" s="3"/>
      <c r="AY267" s="4"/>
      <c r="AZ267" s="4"/>
      <c r="BA267" s="4"/>
      <c r="BB267" s="4"/>
      <c r="BC267" s="4"/>
    </row>
    <row r="268" spans="1:55" ht="15.75" customHeight="1" x14ac:dyDescent="0.25">
      <c r="A268" s="7"/>
      <c r="B268" s="96" t="s">
        <v>33</v>
      </c>
      <c r="C268" s="79"/>
      <c r="D268" s="80"/>
      <c r="E268" s="80"/>
      <c r="F268" s="80"/>
      <c r="G268" s="80"/>
      <c r="H268" s="80"/>
      <c r="I268" s="80"/>
      <c r="J268" s="80"/>
      <c r="K268" s="80"/>
      <c r="L268" s="79"/>
      <c r="M268" s="97"/>
      <c r="N268" s="76"/>
      <c r="O268" s="161"/>
      <c r="P268" s="156"/>
      <c r="Q268" s="27"/>
      <c r="R268" s="27"/>
      <c r="S268" s="27"/>
      <c r="T268" s="27"/>
      <c r="U268" s="27"/>
      <c r="V268" s="27"/>
      <c r="W268" s="27"/>
      <c r="X268" s="27"/>
      <c r="Y268" s="156"/>
      <c r="Z268" s="162"/>
      <c r="AA268" s="1"/>
      <c r="AB268" s="5"/>
    </row>
    <row r="269" spans="1:55" ht="18.600000000000001" customHeight="1" x14ac:dyDescent="0.25">
      <c r="A269" s="7"/>
      <c r="B269" s="76" t="s">
        <v>53</v>
      </c>
      <c r="C269" s="79">
        <v>50</v>
      </c>
      <c r="D269" s="80">
        <v>10.199999999999999</v>
      </c>
      <c r="E269" s="80">
        <v>10.5</v>
      </c>
      <c r="F269" s="80">
        <v>4.2</v>
      </c>
      <c r="G269" s="80">
        <v>175</v>
      </c>
      <c r="H269" s="80">
        <v>0.16</v>
      </c>
      <c r="I269" s="80">
        <v>0.3</v>
      </c>
      <c r="J269" s="80">
        <v>96</v>
      </c>
      <c r="K269" s="80">
        <v>109.3</v>
      </c>
      <c r="L269" s="80">
        <v>139.19999999999999</v>
      </c>
      <c r="M269" s="80">
        <v>22.6</v>
      </c>
      <c r="N269" s="80">
        <v>0.79</v>
      </c>
      <c r="O269" s="1"/>
      <c r="P269" s="156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5"/>
    </row>
    <row r="270" spans="1:55" ht="15.75" x14ac:dyDescent="0.25">
      <c r="A270" s="7"/>
      <c r="B270" s="76" t="s">
        <v>34</v>
      </c>
      <c r="C270" s="79">
        <v>200</v>
      </c>
      <c r="D270" s="80">
        <v>0</v>
      </c>
      <c r="E270" s="80">
        <v>0</v>
      </c>
      <c r="F270" s="80">
        <v>31.8</v>
      </c>
      <c r="G270" s="80">
        <v>128</v>
      </c>
      <c r="H270" s="80">
        <v>0.02</v>
      </c>
      <c r="I270" s="80">
        <v>4</v>
      </c>
      <c r="J270" s="80">
        <v>0</v>
      </c>
      <c r="K270" s="80">
        <v>38</v>
      </c>
      <c r="L270" s="100">
        <v>14</v>
      </c>
      <c r="M270" s="80">
        <v>8</v>
      </c>
      <c r="N270" s="80">
        <v>0.4</v>
      </c>
      <c r="O270" s="1"/>
      <c r="P270" s="156"/>
      <c r="Q270" s="27"/>
      <c r="R270" s="27"/>
      <c r="S270" s="27"/>
      <c r="T270" s="27"/>
      <c r="U270" s="27"/>
      <c r="V270" s="27"/>
      <c r="W270" s="27"/>
      <c r="X270" s="27"/>
      <c r="Y270" s="29"/>
      <c r="Z270" s="27"/>
      <c r="AA270" s="27"/>
      <c r="AB270" s="5"/>
    </row>
    <row r="271" spans="1:55" ht="16.149999999999999" customHeight="1" x14ac:dyDescent="0.25">
      <c r="A271" s="7"/>
      <c r="B271" s="83" t="s">
        <v>35</v>
      </c>
      <c r="C271" s="79">
        <v>100</v>
      </c>
      <c r="D271" s="80">
        <v>0.4</v>
      </c>
      <c r="E271" s="80">
        <v>0.4</v>
      </c>
      <c r="F271" s="80">
        <v>9.8000000000000007</v>
      </c>
      <c r="G271" s="80">
        <v>47</v>
      </c>
      <c r="H271" s="81">
        <v>0</v>
      </c>
      <c r="I271" s="81">
        <v>4.5999999999999996</v>
      </c>
      <c r="J271" s="81">
        <v>3</v>
      </c>
      <c r="K271" s="81">
        <v>6</v>
      </c>
      <c r="L271" s="81">
        <v>11</v>
      </c>
      <c r="M271" s="81">
        <v>5</v>
      </c>
      <c r="N271" s="81">
        <v>0.5</v>
      </c>
      <c r="O271" s="157"/>
      <c r="P271" s="156"/>
      <c r="Q271" s="27"/>
      <c r="R271" s="27"/>
      <c r="S271" s="27"/>
      <c r="T271" s="27"/>
      <c r="U271" s="159"/>
      <c r="V271" s="159"/>
      <c r="W271" s="159"/>
      <c r="X271" s="159"/>
      <c r="Y271" s="159"/>
      <c r="Z271" s="159"/>
      <c r="AA271" s="159"/>
      <c r="AB271" s="5"/>
    </row>
    <row r="272" spans="1:55" ht="15.75" x14ac:dyDescent="0.25">
      <c r="A272" s="7"/>
      <c r="B272" s="86" t="s">
        <v>24</v>
      </c>
      <c r="C272" s="75">
        <v>350</v>
      </c>
      <c r="D272" s="87">
        <f t="shared" ref="D272:N272" si="35">SUM(D269:D271)</f>
        <v>10.6</v>
      </c>
      <c r="E272" s="87">
        <f t="shared" si="35"/>
        <v>10.9</v>
      </c>
      <c r="F272" s="87">
        <f t="shared" si="35"/>
        <v>45.8</v>
      </c>
      <c r="G272" s="87">
        <f t="shared" si="35"/>
        <v>350</v>
      </c>
      <c r="H272" s="87">
        <f t="shared" si="35"/>
        <v>0.18</v>
      </c>
      <c r="I272" s="87">
        <f t="shared" si="35"/>
        <v>8.8999999999999986</v>
      </c>
      <c r="J272" s="87">
        <f t="shared" si="35"/>
        <v>99</v>
      </c>
      <c r="K272" s="87">
        <f t="shared" si="35"/>
        <v>153.30000000000001</v>
      </c>
      <c r="L272" s="87">
        <f t="shared" si="35"/>
        <v>164.2</v>
      </c>
      <c r="M272" s="87">
        <f t="shared" si="35"/>
        <v>35.6</v>
      </c>
      <c r="N272" s="87">
        <f t="shared" si="35"/>
        <v>1.69</v>
      </c>
      <c r="O272" s="160"/>
      <c r="P272" s="156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5"/>
    </row>
    <row r="273" spans="1:28" ht="15.75" x14ac:dyDescent="0.25">
      <c r="A273" s="7"/>
      <c r="B273" s="76"/>
      <c r="C273" s="75"/>
      <c r="D273" s="101">
        <f t="shared" ref="D273:N273" si="36">D272+D266+D256</f>
        <v>53.978999999999999</v>
      </c>
      <c r="E273" s="101">
        <f t="shared" si="36"/>
        <v>51.794499999999999</v>
      </c>
      <c r="F273" s="101">
        <f t="shared" si="36"/>
        <v>236.00000000000003</v>
      </c>
      <c r="G273" s="101">
        <f t="shared" si="36"/>
        <v>1724.3200000000002</v>
      </c>
      <c r="H273" s="101">
        <f t="shared" si="36"/>
        <v>0.85000000000000009</v>
      </c>
      <c r="I273" s="101">
        <f t="shared" si="36"/>
        <v>38.04</v>
      </c>
      <c r="J273" s="101">
        <f t="shared" si="36"/>
        <v>472.75</v>
      </c>
      <c r="K273" s="101">
        <f t="shared" si="36"/>
        <v>723.74</v>
      </c>
      <c r="L273" s="101">
        <f t="shared" si="36"/>
        <v>769.31000000000006</v>
      </c>
      <c r="M273" s="101">
        <f t="shared" si="36"/>
        <v>169.06</v>
      </c>
      <c r="N273" s="101">
        <f t="shared" si="36"/>
        <v>8.81</v>
      </c>
      <c r="O273" s="1"/>
      <c r="P273" s="164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5"/>
    </row>
    <row r="274" spans="1:28" x14ac:dyDescent="0.2">
      <c r="A274" s="4"/>
      <c r="B274" s="103"/>
      <c r="C274" s="104"/>
      <c r="D274" s="104">
        <v>10.6</v>
      </c>
      <c r="E274" s="104">
        <v>10.9</v>
      </c>
      <c r="F274" s="104">
        <v>45.8</v>
      </c>
      <c r="G274" s="104">
        <v>350</v>
      </c>
      <c r="H274" s="104">
        <v>0.18</v>
      </c>
      <c r="I274" s="104">
        <v>8.8999999999999986</v>
      </c>
      <c r="J274" s="104">
        <v>99</v>
      </c>
      <c r="K274" s="104">
        <v>153.30000000000001</v>
      </c>
      <c r="L274" s="104">
        <v>164.2</v>
      </c>
      <c r="M274" s="104">
        <v>35.6</v>
      </c>
      <c r="N274" s="104">
        <v>1.69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x14ac:dyDescent="0.2">
      <c r="A275" s="4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47.25" x14ac:dyDescent="0.25">
      <c r="A276" s="7"/>
      <c r="B276" s="71" t="s">
        <v>77</v>
      </c>
      <c r="C276" s="185" t="s">
        <v>1</v>
      </c>
      <c r="D276" s="186"/>
      <c r="E276" s="186"/>
      <c r="F276" s="187"/>
      <c r="G276" s="72" t="s">
        <v>2</v>
      </c>
      <c r="H276" s="188" t="s">
        <v>3</v>
      </c>
      <c r="I276" s="188"/>
      <c r="J276" s="188"/>
      <c r="K276" s="188" t="s">
        <v>4</v>
      </c>
      <c r="L276" s="188"/>
      <c r="M276" s="188"/>
      <c r="N276" s="188"/>
      <c r="O276" s="152"/>
      <c r="P276" s="153"/>
      <c r="Q276" s="153"/>
      <c r="R276" s="153"/>
      <c r="S276" s="153"/>
      <c r="T276" s="154"/>
      <c r="U276" s="153"/>
      <c r="V276" s="153"/>
      <c r="W276" s="153"/>
      <c r="X276" s="153"/>
      <c r="Y276" s="153"/>
      <c r="Z276" s="153"/>
      <c r="AA276" s="153"/>
      <c r="AB276" s="5"/>
    </row>
    <row r="277" spans="1:28" ht="25.5" x14ac:dyDescent="0.25">
      <c r="A277" s="7"/>
      <c r="B277" s="73" t="s">
        <v>5</v>
      </c>
      <c r="C277" s="73" t="s">
        <v>6</v>
      </c>
      <c r="D277" s="73" t="s">
        <v>7</v>
      </c>
      <c r="E277" s="73" t="s">
        <v>8</v>
      </c>
      <c r="F277" s="73" t="s">
        <v>9</v>
      </c>
      <c r="G277" s="73" t="s">
        <v>10</v>
      </c>
      <c r="H277" s="72" t="s">
        <v>11</v>
      </c>
      <c r="I277" s="72" t="s">
        <v>12</v>
      </c>
      <c r="J277" s="72" t="s">
        <v>13</v>
      </c>
      <c r="K277" s="72" t="s">
        <v>14</v>
      </c>
      <c r="L277" s="72" t="s">
        <v>15</v>
      </c>
      <c r="M277" s="72" t="s">
        <v>16</v>
      </c>
      <c r="N277" s="72" t="s">
        <v>17</v>
      </c>
      <c r="O277" s="39"/>
      <c r="P277" s="39"/>
      <c r="Q277" s="39"/>
      <c r="R277" s="39"/>
      <c r="S277" s="39"/>
      <c r="T277" s="39"/>
      <c r="U277" s="154"/>
      <c r="V277" s="154"/>
      <c r="W277" s="154"/>
      <c r="X277" s="154"/>
      <c r="Y277" s="154"/>
      <c r="Z277" s="154"/>
      <c r="AA277" s="154"/>
      <c r="AB277" s="5"/>
    </row>
    <row r="278" spans="1:28" ht="15.75" x14ac:dyDescent="0.25">
      <c r="A278" s="7"/>
      <c r="B278" s="74" t="s">
        <v>18</v>
      </c>
      <c r="C278" s="75"/>
      <c r="D278" s="76"/>
      <c r="E278" s="76"/>
      <c r="F278" s="76"/>
      <c r="G278" s="76"/>
      <c r="H278" s="77"/>
      <c r="I278" s="77"/>
      <c r="J278" s="77"/>
      <c r="K278" s="77"/>
      <c r="L278" s="77"/>
      <c r="M278" s="77"/>
      <c r="N278" s="77"/>
      <c r="O278" s="155"/>
      <c r="P278" s="1"/>
      <c r="Q278" s="1"/>
      <c r="R278" s="1"/>
      <c r="S278" s="1"/>
      <c r="T278" s="1"/>
      <c r="U278" s="5"/>
      <c r="V278" s="5"/>
      <c r="W278" s="5"/>
      <c r="X278" s="5"/>
      <c r="Y278" s="5"/>
      <c r="Z278" s="5"/>
      <c r="AA278" s="5"/>
      <c r="AB278" s="5"/>
    </row>
    <row r="279" spans="1:28" ht="15.75" x14ac:dyDescent="0.25">
      <c r="A279" s="18" t="s">
        <v>87</v>
      </c>
      <c r="B279" s="76" t="s">
        <v>92</v>
      </c>
      <c r="C279" s="79">
        <v>100</v>
      </c>
      <c r="D279" s="100">
        <v>6.85</v>
      </c>
      <c r="E279" s="100">
        <v>8.5</v>
      </c>
      <c r="F279" s="100">
        <v>18.600000000000001</v>
      </c>
      <c r="G279" s="100">
        <v>176</v>
      </c>
      <c r="H279" s="81">
        <v>0.14000000000000001</v>
      </c>
      <c r="I279" s="81">
        <v>8.1999999999999993</v>
      </c>
      <c r="J279" s="81">
        <v>110.95</v>
      </c>
      <c r="K279" s="81">
        <v>117</v>
      </c>
      <c r="L279" s="81">
        <v>68</v>
      </c>
      <c r="M279" s="81">
        <v>15.66</v>
      </c>
      <c r="N279" s="81">
        <v>1.08</v>
      </c>
      <c r="O279" s="1"/>
      <c r="P279" s="156"/>
      <c r="Q279" s="29"/>
      <c r="R279" s="29"/>
      <c r="S279" s="29"/>
      <c r="T279" s="29"/>
      <c r="U279" s="159"/>
      <c r="V279" s="159"/>
      <c r="W279" s="159"/>
      <c r="X279" s="159"/>
      <c r="Y279" s="159"/>
      <c r="Z279" s="159"/>
      <c r="AA279" s="159"/>
      <c r="AB279" s="5"/>
    </row>
    <row r="280" spans="1:28" ht="15.75" x14ac:dyDescent="0.25">
      <c r="A280" s="7">
        <v>309</v>
      </c>
      <c r="B280" s="83" t="s">
        <v>30</v>
      </c>
      <c r="C280" s="79">
        <v>150</v>
      </c>
      <c r="D280" s="100">
        <v>5.5</v>
      </c>
      <c r="E280" s="100">
        <v>4.5</v>
      </c>
      <c r="F280" s="100">
        <v>26.4</v>
      </c>
      <c r="G280" s="100">
        <v>168.45</v>
      </c>
      <c r="H280" s="81">
        <v>0.03</v>
      </c>
      <c r="I280" s="81">
        <v>0</v>
      </c>
      <c r="J280" s="81">
        <v>24.98</v>
      </c>
      <c r="K280" s="81">
        <v>27.45</v>
      </c>
      <c r="L280" s="81">
        <v>56.994</v>
      </c>
      <c r="M280" s="81">
        <v>21.38</v>
      </c>
      <c r="N280" s="81">
        <v>0.45</v>
      </c>
      <c r="O280" s="157"/>
      <c r="P280" s="156"/>
      <c r="Q280" s="27"/>
      <c r="R280" s="27"/>
      <c r="S280" s="27"/>
      <c r="T280" s="27"/>
      <c r="U280" s="159"/>
      <c r="V280" s="159"/>
      <c r="W280" s="159"/>
      <c r="X280" s="159"/>
      <c r="Y280" s="159"/>
      <c r="Z280" s="159"/>
      <c r="AA280" s="159"/>
      <c r="AB280" s="5"/>
    </row>
    <row r="281" spans="1:28" ht="15.75" x14ac:dyDescent="0.25">
      <c r="A281" s="7">
        <v>376</v>
      </c>
      <c r="B281" s="83" t="s">
        <v>20</v>
      </c>
      <c r="C281" s="84" t="s">
        <v>21</v>
      </c>
      <c r="D281" s="80">
        <v>0.2</v>
      </c>
      <c r="E281" s="80">
        <v>0</v>
      </c>
      <c r="F281" s="80">
        <v>15</v>
      </c>
      <c r="G281" s="80">
        <v>58</v>
      </c>
      <c r="H281" s="81">
        <v>0</v>
      </c>
      <c r="I281" s="81">
        <v>1</v>
      </c>
      <c r="J281" s="81">
        <v>0</v>
      </c>
      <c r="K281" s="81">
        <v>11.1</v>
      </c>
      <c r="L281" s="81">
        <v>82.4</v>
      </c>
      <c r="M281" s="81">
        <v>1.4</v>
      </c>
      <c r="N281" s="81">
        <v>0.28000000000000003</v>
      </c>
      <c r="O281" s="157"/>
      <c r="P281" s="158"/>
      <c r="Q281" s="27"/>
      <c r="R281" s="27"/>
      <c r="S281" s="27"/>
      <c r="T281" s="27"/>
      <c r="U281" s="159"/>
      <c r="V281" s="159"/>
      <c r="W281" s="159"/>
      <c r="X281" s="159"/>
      <c r="Y281" s="159"/>
      <c r="Z281" s="159"/>
      <c r="AA281" s="159"/>
      <c r="AB281" s="5"/>
    </row>
    <row r="282" spans="1:28" ht="15.75" x14ac:dyDescent="0.25">
      <c r="A282" s="7"/>
      <c r="B282" s="83" t="s">
        <v>23</v>
      </c>
      <c r="C282" s="79">
        <v>50</v>
      </c>
      <c r="D282" s="80">
        <v>2.0299999999999998</v>
      </c>
      <c r="E282" s="80">
        <v>0.25</v>
      </c>
      <c r="F282" s="80">
        <v>20.6</v>
      </c>
      <c r="G282" s="80">
        <v>110</v>
      </c>
      <c r="H282" s="81">
        <v>0.12</v>
      </c>
      <c r="I282" s="81">
        <v>0.1</v>
      </c>
      <c r="J282" s="81">
        <v>0</v>
      </c>
      <c r="K282" s="81">
        <v>62.5</v>
      </c>
      <c r="L282" s="81">
        <v>32.5</v>
      </c>
      <c r="M282" s="81">
        <v>10.5</v>
      </c>
      <c r="N282" s="81">
        <v>0.9</v>
      </c>
      <c r="O282" s="157"/>
      <c r="P282" s="156"/>
      <c r="Q282" s="27"/>
      <c r="R282" s="27"/>
      <c r="S282" s="27"/>
      <c r="T282" s="27"/>
      <c r="U282" s="159"/>
      <c r="V282" s="159"/>
      <c r="W282" s="159"/>
      <c r="X282" s="159"/>
      <c r="Y282" s="159"/>
      <c r="Z282" s="159"/>
      <c r="AA282" s="159"/>
      <c r="AB282" s="5"/>
    </row>
    <row r="283" spans="1:28" ht="15.75" x14ac:dyDescent="0.25">
      <c r="A283" s="7">
        <v>15</v>
      </c>
      <c r="B283" s="85" t="s">
        <v>91</v>
      </c>
      <c r="C283" s="79">
        <v>50</v>
      </c>
      <c r="D283" s="80">
        <v>0.35</v>
      </c>
      <c r="E283" s="80">
        <v>0.05</v>
      </c>
      <c r="F283" s="80">
        <v>0.95</v>
      </c>
      <c r="G283" s="80">
        <v>6</v>
      </c>
      <c r="H283" s="81">
        <v>0.01</v>
      </c>
      <c r="I283" s="81">
        <v>2.4500000000000002</v>
      </c>
      <c r="J283" s="81">
        <v>0</v>
      </c>
      <c r="K283" s="81">
        <v>8.5</v>
      </c>
      <c r="L283" s="81">
        <v>15</v>
      </c>
      <c r="M283" s="81">
        <v>7</v>
      </c>
      <c r="N283" s="81">
        <v>0.25</v>
      </c>
      <c r="O283" s="44"/>
      <c r="P283" s="156"/>
      <c r="Q283" s="27"/>
      <c r="R283" s="27"/>
      <c r="S283" s="27"/>
      <c r="T283" s="27"/>
      <c r="U283" s="159"/>
      <c r="V283" s="159"/>
      <c r="W283" s="159"/>
      <c r="X283" s="159"/>
      <c r="Y283" s="159"/>
      <c r="Z283" s="159"/>
      <c r="AA283" s="159"/>
      <c r="AB283" s="5"/>
    </row>
    <row r="284" spans="1:28" ht="15.75" x14ac:dyDescent="0.25">
      <c r="A284" s="7"/>
      <c r="B284" s="96" t="s">
        <v>24</v>
      </c>
      <c r="C284" s="79">
        <v>550</v>
      </c>
      <c r="D284" s="87">
        <f>SUM(D279:D283)</f>
        <v>14.929999999999998</v>
      </c>
      <c r="E284" s="87">
        <f>SUM(E279:E283)-1</f>
        <v>12.3</v>
      </c>
      <c r="F284" s="87">
        <f t="shared" ref="F284:N284" si="37">SUM(F279:F283)</f>
        <v>81.55</v>
      </c>
      <c r="G284" s="87">
        <f t="shared" si="37"/>
        <v>518.45000000000005</v>
      </c>
      <c r="H284" s="87">
        <f t="shared" si="37"/>
        <v>0.30000000000000004</v>
      </c>
      <c r="I284" s="87">
        <f t="shared" si="37"/>
        <v>11.75</v>
      </c>
      <c r="J284" s="87">
        <f t="shared" si="37"/>
        <v>135.93</v>
      </c>
      <c r="K284" s="87">
        <f t="shared" si="37"/>
        <v>226.54999999999998</v>
      </c>
      <c r="L284" s="87">
        <f t="shared" si="37"/>
        <v>254.89400000000001</v>
      </c>
      <c r="M284" s="87">
        <f t="shared" si="37"/>
        <v>55.94</v>
      </c>
      <c r="N284" s="89">
        <f t="shared" si="37"/>
        <v>2.96</v>
      </c>
      <c r="O284" s="161"/>
      <c r="P284" s="156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167"/>
      <c r="AB284" s="5"/>
    </row>
    <row r="285" spans="1:28" ht="15.75" x14ac:dyDescent="0.25">
      <c r="A285" s="7"/>
      <c r="B285" s="77"/>
      <c r="C285" s="90"/>
      <c r="D285" s="91">
        <v>19.22</v>
      </c>
      <c r="E285" s="91">
        <v>18.149999999999999</v>
      </c>
      <c r="F285" s="91">
        <v>80.599999999999994</v>
      </c>
      <c r="G285" s="91">
        <v>584.45000000000005</v>
      </c>
      <c r="H285" s="92">
        <v>0.29500000000000004</v>
      </c>
      <c r="I285" s="92">
        <v>15</v>
      </c>
      <c r="J285" s="92">
        <v>174.93</v>
      </c>
      <c r="K285" s="92">
        <v>260.04999999999995</v>
      </c>
      <c r="L285" s="93">
        <v>274.89400000000001</v>
      </c>
      <c r="M285" s="93">
        <v>61.44</v>
      </c>
      <c r="N285" s="92">
        <v>3.01</v>
      </c>
      <c r="O285" s="5"/>
      <c r="P285" s="17"/>
      <c r="Q285" s="5"/>
      <c r="R285" s="5"/>
      <c r="S285" s="5"/>
      <c r="T285" s="5"/>
      <c r="U285" s="1"/>
      <c r="V285" s="1"/>
      <c r="W285" s="1"/>
      <c r="X285" s="1"/>
      <c r="Y285" s="164"/>
      <c r="Z285" s="164"/>
      <c r="AA285" s="1"/>
      <c r="AB285" s="5"/>
    </row>
    <row r="286" spans="1:28" ht="15.75" x14ac:dyDescent="0.25">
      <c r="A286" s="7"/>
      <c r="B286" s="96" t="s">
        <v>25</v>
      </c>
      <c r="C286" s="75"/>
      <c r="D286" s="80"/>
      <c r="E286" s="80"/>
      <c r="F286" s="80"/>
      <c r="G286" s="80"/>
      <c r="H286" s="80"/>
      <c r="I286" s="80"/>
      <c r="J286" s="80"/>
      <c r="K286" s="80"/>
      <c r="L286" s="75"/>
      <c r="M286" s="88"/>
      <c r="N286" s="76"/>
      <c r="O286" s="161"/>
      <c r="P286" s="164"/>
      <c r="Q286" s="27"/>
      <c r="R286" s="27"/>
      <c r="S286" s="27"/>
      <c r="T286" s="27"/>
      <c r="U286" s="27"/>
      <c r="V286" s="27"/>
      <c r="W286" s="27"/>
      <c r="X286" s="27"/>
      <c r="Y286" s="164"/>
      <c r="Z286" s="172"/>
      <c r="AA286" s="1"/>
      <c r="AB286" s="5"/>
    </row>
    <row r="287" spans="1:28" ht="15.75" x14ac:dyDescent="0.25">
      <c r="A287" s="7">
        <v>21</v>
      </c>
      <c r="B287" s="76" t="s">
        <v>61</v>
      </c>
      <c r="C287" s="79">
        <v>60</v>
      </c>
      <c r="D287" s="80">
        <v>0.51</v>
      </c>
      <c r="E287" s="80">
        <v>3.03</v>
      </c>
      <c r="F287" s="80">
        <v>1.55</v>
      </c>
      <c r="G287" s="80">
        <v>35.46</v>
      </c>
      <c r="H287" s="81">
        <v>0.09</v>
      </c>
      <c r="I287" s="81">
        <v>2.04</v>
      </c>
      <c r="J287" s="81">
        <v>24.45</v>
      </c>
      <c r="K287" s="81">
        <v>53.48</v>
      </c>
      <c r="L287" s="81">
        <v>45.39</v>
      </c>
      <c r="M287" s="81">
        <v>9.75</v>
      </c>
      <c r="N287" s="81">
        <v>1.51</v>
      </c>
      <c r="O287" s="1"/>
      <c r="P287" s="156"/>
      <c r="Q287" s="27"/>
      <c r="R287" s="27"/>
      <c r="S287" s="27"/>
      <c r="T287" s="27"/>
      <c r="U287" s="159"/>
      <c r="V287" s="159"/>
      <c r="W287" s="159"/>
      <c r="X287" s="159"/>
      <c r="Y287" s="159"/>
      <c r="Z287" s="159"/>
      <c r="AA287" s="159"/>
      <c r="AB287" s="5"/>
    </row>
    <row r="288" spans="1:28" ht="15.75" x14ac:dyDescent="0.25">
      <c r="A288" s="7">
        <v>82</v>
      </c>
      <c r="B288" s="76" t="s">
        <v>78</v>
      </c>
      <c r="C288" s="79" t="s">
        <v>28</v>
      </c>
      <c r="D288" s="80">
        <v>8</v>
      </c>
      <c r="E288" s="80">
        <v>8.5</v>
      </c>
      <c r="F288" s="80">
        <v>27</v>
      </c>
      <c r="G288" s="80">
        <v>133.13999999999999</v>
      </c>
      <c r="H288" s="81">
        <v>0.03</v>
      </c>
      <c r="I288" s="81">
        <v>1.68</v>
      </c>
      <c r="J288" s="81">
        <v>72.180000000000007</v>
      </c>
      <c r="K288" s="81">
        <v>69.73</v>
      </c>
      <c r="L288" s="81">
        <v>50.61</v>
      </c>
      <c r="M288" s="81">
        <v>5.2</v>
      </c>
      <c r="N288" s="81">
        <v>0.33</v>
      </c>
      <c r="O288" s="1"/>
      <c r="P288" s="156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5"/>
    </row>
    <row r="289" spans="1:28" ht="15.75" x14ac:dyDescent="0.25">
      <c r="A289" s="7">
        <v>294</v>
      </c>
      <c r="B289" s="76" t="s">
        <v>29</v>
      </c>
      <c r="C289" s="84">
        <v>100</v>
      </c>
      <c r="D289" s="80">
        <v>10.1</v>
      </c>
      <c r="E289" s="80">
        <v>13.1</v>
      </c>
      <c r="F289" s="80">
        <v>2.4500000000000002</v>
      </c>
      <c r="G289" s="80">
        <v>97.95</v>
      </c>
      <c r="H289" s="80">
        <v>0</v>
      </c>
      <c r="I289" s="80">
        <v>2.09</v>
      </c>
      <c r="J289" s="80">
        <v>149.4</v>
      </c>
      <c r="K289" s="80">
        <v>106.98</v>
      </c>
      <c r="L289" s="100">
        <v>106.93</v>
      </c>
      <c r="M289" s="80">
        <v>14.04</v>
      </c>
      <c r="N289" s="80">
        <v>0.5</v>
      </c>
      <c r="O289" s="1"/>
      <c r="P289" s="158"/>
      <c r="Q289" s="27"/>
      <c r="R289" s="27"/>
      <c r="S289" s="27"/>
      <c r="T289" s="27"/>
      <c r="U289" s="27"/>
      <c r="V289" s="27"/>
      <c r="W289" s="27"/>
      <c r="X289" s="27"/>
      <c r="Y289" s="29"/>
      <c r="Z289" s="27"/>
      <c r="AA289" s="27"/>
      <c r="AB289" s="5"/>
    </row>
    <row r="290" spans="1:28" ht="15.75" x14ac:dyDescent="0.25">
      <c r="A290" s="7">
        <v>310</v>
      </c>
      <c r="B290" s="76" t="s">
        <v>58</v>
      </c>
      <c r="C290" s="79">
        <v>150</v>
      </c>
      <c r="D290" s="80">
        <v>2.86</v>
      </c>
      <c r="E290" s="80">
        <v>4.3</v>
      </c>
      <c r="F290" s="80">
        <v>23.01</v>
      </c>
      <c r="G290" s="80">
        <v>142.35</v>
      </c>
      <c r="H290" s="81">
        <v>0.02</v>
      </c>
      <c r="I290" s="81">
        <v>4.8</v>
      </c>
      <c r="J290" s="81">
        <v>79.58</v>
      </c>
      <c r="K290" s="81">
        <v>71.47</v>
      </c>
      <c r="L290" s="81">
        <v>99.93</v>
      </c>
      <c r="M290" s="81">
        <v>29.01</v>
      </c>
      <c r="N290" s="81">
        <v>0.7</v>
      </c>
      <c r="O290" s="1"/>
      <c r="P290" s="156"/>
      <c r="Q290" s="27"/>
      <c r="R290" s="27"/>
      <c r="S290" s="27"/>
      <c r="T290" s="27"/>
      <c r="U290" s="159"/>
      <c r="V290" s="159"/>
      <c r="W290" s="159"/>
      <c r="X290" s="159"/>
      <c r="Y290" s="159"/>
      <c r="Z290" s="159"/>
      <c r="AA290" s="159"/>
      <c r="AB290" s="5"/>
    </row>
    <row r="291" spans="1:28" ht="15.75" x14ac:dyDescent="0.25">
      <c r="A291" s="7">
        <v>342</v>
      </c>
      <c r="B291" s="76" t="s">
        <v>31</v>
      </c>
      <c r="C291" s="79">
        <v>200</v>
      </c>
      <c r="D291" s="80">
        <v>0.16</v>
      </c>
      <c r="E291" s="80">
        <v>0.16</v>
      </c>
      <c r="F291" s="80">
        <v>27.88</v>
      </c>
      <c r="G291" s="80">
        <f>573/5</f>
        <v>114.6</v>
      </c>
      <c r="H291" s="80">
        <v>0.12</v>
      </c>
      <c r="I291" s="80">
        <v>12.38</v>
      </c>
      <c r="J291" s="80">
        <v>0</v>
      </c>
      <c r="K291" s="80">
        <f>70.9/5</f>
        <v>14.180000000000001</v>
      </c>
      <c r="L291" s="100">
        <f>22/5</f>
        <v>4.4000000000000004</v>
      </c>
      <c r="M291" s="80">
        <f>25.7/5</f>
        <v>5.14</v>
      </c>
      <c r="N291" s="80">
        <v>0.25</v>
      </c>
      <c r="O291" s="1"/>
      <c r="P291" s="156"/>
      <c r="Q291" s="27"/>
      <c r="R291" s="27"/>
      <c r="S291" s="27"/>
      <c r="T291" s="27"/>
      <c r="U291" s="27"/>
      <c r="V291" s="27"/>
      <c r="W291" s="27"/>
      <c r="X291" s="27"/>
      <c r="Y291" s="29"/>
      <c r="Z291" s="27"/>
      <c r="AA291" s="27"/>
      <c r="AB291" s="5"/>
    </row>
    <row r="292" spans="1:28" ht="15.75" x14ac:dyDescent="0.25">
      <c r="A292" s="7"/>
      <c r="B292" s="83" t="s">
        <v>23</v>
      </c>
      <c r="C292" s="79">
        <v>50</v>
      </c>
      <c r="D292" s="80">
        <v>2.0299999999999998</v>
      </c>
      <c r="E292" s="80">
        <v>0.25</v>
      </c>
      <c r="F292" s="80">
        <v>20.6</v>
      </c>
      <c r="G292" s="80">
        <v>110</v>
      </c>
      <c r="H292" s="81">
        <v>0.12</v>
      </c>
      <c r="I292" s="81">
        <v>0.1</v>
      </c>
      <c r="J292" s="81">
        <v>0</v>
      </c>
      <c r="K292" s="81">
        <v>62.5</v>
      </c>
      <c r="L292" s="81">
        <v>32.5</v>
      </c>
      <c r="M292" s="81">
        <v>10.5</v>
      </c>
      <c r="N292" s="81">
        <v>0.9</v>
      </c>
      <c r="O292" s="157"/>
      <c r="P292" s="156"/>
      <c r="Q292" s="27"/>
      <c r="R292" s="27"/>
      <c r="S292" s="27"/>
      <c r="T292" s="27"/>
      <c r="U292" s="159"/>
      <c r="V292" s="159"/>
      <c r="W292" s="159"/>
      <c r="X292" s="159"/>
      <c r="Y292" s="159"/>
      <c r="Z292" s="159"/>
      <c r="AA292" s="159"/>
      <c r="AB292" s="5"/>
    </row>
    <row r="293" spans="1:28" ht="15.75" x14ac:dyDescent="0.25">
      <c r="A293" s="7"/>
      <c r="B293" s="76" t="s">
        <v>32</v>
      </c>
      <c r="C293" s="79">
        <v>50</v>
      </c>
      <c r="D293" s="80">
        <v>2.2000000000000002</v>
      </c>
      <c r="E293" s="80">
        <v>0.27</v>
      </c>
      <c r="F293" s="80">
        <v>20.55</v>
      </c>
      <c r="G293" s="80">
        <v>108</v>
      </c>
      <c r="H293" s="81">
        <v>0.1</v>
      </c>
      <c r="I293" s="81">
        <v>0.12</v>
      </c>
      <c r="J293" s="81">
        <v>0</v>
      </c>
      <c r="K293" s="81">
        <v>53.5</v>
      </c>
      <c r="L293" s="81">
        <v>33.799999999999997</v>
      </c>
      <c r="M293" s="81">
        <v>11.5</v>
      </c>
      <c r="N293" s="81">
        <v>0.4</v>
      </c>
      <c r="O293" s="1"/>
      <c r="P293" s="156"/>
      <c r="Q293" s="27"/>
      <c r="R293" s="27"/>
      <c r="S293" s="27"/>
      <c r="T293" s="27"/>
      <c r="U293" s="159"/>
      <c r="V293" s="159"/>
      <c r="W293" s="159"/>
      <c r="X293" s="159"/>
      <c r="Y293" s="159"/>
      <c r="Z293" s="159"/>
      <c r="AA293" s="159"/>
      <c r="AB293" s="5"/>
    </row>
    <row r="294" spans="1:28" ht="18.75" customHeight="1" x14ac:dyDescent="0.25">
      <c r="A294" s="7"/>
      <c r="B294" s="86" t="s">
        <v>24</v>
      </c>
      <c r="C294" s="79">
        <v>835</v>
      </c>
      <c r="D294" s="87">
        <f t="shared" ref="D294:N294" si="38">SUM(D287:D293)</f>
        <v>25.86</v>
      </c>
      <c r="E294" s="87">
        <f t="shared" si="38"/>
        <v>29.61</v>
      </c>
      <c r="F294" s="87">
        <f t="shared" si="38"/>
        <v>123.04</v>
      </c>
      <c r="G294" s="87">
        <f t="shared" si="38"/>
        <v>741.5</v>
      </c>
      <c r="H294" s="87">
        <f>SUM(H287:H293)-0.11</f>
        <v>0.37</v>
      </c>
      <c r="I294" s="87">
        <f t="shared" si="38"/>
        <v>23.210000000000004</v>
      </c>
      <c r="J294" s="87">
        <f t="shared" si="38"/>
        <v>325.61</v>
      </c>
      <c r="K294" s="87">
        <f t="shared" si="38"/>
        <v>431.84</v>
      </c>
      <c r="L294" s="87">
        <f t="shared" si="38"/>
        <v>373.56</v>
      </c>
      <c r="M294" s="87">
        <f t="shared" si="38"/>
        <v>85.14</v>
      </c>
      <c r="N294" s="87">
        <f t="shared" si="38"/>
        <v>4.5900000000000007</v>
      </c>
      <c r="O294" s="160"/>
      <c r="P294" s="156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5"/>
    </row>
    <row r="295" spans="1:28" ht="18" customHeight="1" x14ac:dyDescent="0.25">
      <c r="A295" s="7"/>
      <c r="B295" s="77"/>
      <c r="C295" s="90"/>
      <c r="D295" s="91">
        <v>26.826000000000001</v>
      </c>
      <c r="E295" s="91">
        <v>26.571999999999999</v>
      </c>
      <c r="F295" s="91">
        <v>117.23</v>
      </c>
      <c r="G295" s="91">
        <v>812.2</v>
      </c>
      <c r="H295" s="92">
        <v>0.42000000000000004</v>
      </c>
      <c r="I295" s="92">
        <v>20.990000000000006</v>
      </c>
      <c r="J295" s="92">
        <v>232.88</v>
      </c>
      <c r="K295" s="92">
        <v>384.74</v>
      </c>
      <c r="L295" s="93">
        <v>366.7</v>
      </c>
      <c r="M295" s="93">
        <v>78.180000000000007</v>
      </c>
      <c r="N295" s="111">
        <v>4.2</v>
      </c>
      <c r="O295" s="5"/>
      <c r="P295" s="5"/>
      <c r="Q295" s="5"/>
      <c r="R295" s="5"/>
      <c r="S295" s="5"/>
      <c r="T295" s="5"/>
      <c r="U295" s="1"/>
      <c r="V295" s="1"/>
      <c r="W295" s="1"/>
      <c r="X295" s="1"/>
      <c r="Y295" s="164"/>
      <c r="Z295" s="164"/>
      <c r="AA295" s="173"/>
      <c r="AB295" s="5"/>
    </row>
    <row r="296" spans="1:28" ht="19.5" customHeight="1" x14ac:dyDescent="0.25">
      <c r="A296" s="7"/>
      <c r="B296" s="96" t="s">
        <v>33</v>
      </c>
      <c r="C296" s="79"/>
      <c r="D296" s="80"/>
      <c r="E296" s="80"/>
      <c r="F296" s="80"/>
      <c r="G296" s="80"/>
      <c r="H296" s="80"/>
      <c r="I296" s="80"/>
      <c r="J296" s="80"/>
      <c r="K296" s="80"/>
      <c r="L296" s="79"/>
      <c r="M296" s="88"/>
      <c r="N296" s="116"/>
      <c r="O296" s="161"/>
      <c r="P296" s="156"/>
      <c r="Q296" s="27"/>
      <c r="R296" s="27"/>
      <c r="S296" s="27"/>
      <c r="T296" s="27"/>
      <c r="U296" s="27"/>
      <c r="V296" s="27"/>
      <c r="W296" s="27"/>
      <c r="X296" s="27"/>
      <c r="Y296" s="156"/>
      <c r="Z296" s="172"/>
      <c r="AA296" s="173"/>
      <c r="AB296" s="5"/>
    </row>
    <row r="297" spans="1:28" ht="15.75" x14ac:dyDescent="0.25">
      <c r="A297" s="7"/>
      <c r="B297" s="76" t="s">
        <v>53</v>
      </c>
      <c r="C297" s="79">
        <v>50</v>
      </c>
      <c r="D297" s="80">
        <v>10.199999999999999</v>
      </c>
      <c r="E297" s="80">
        <v>10.5</v>
      </c>
      <c r="F297" s="80">
        <v>4.2</v>
      </c>
      <c r="G297" s="80">
        <v>175</v>
      </c>
      <c r="H297" s="80">
        <v>0.16</v>
      </c>
      <c r="I297" s="80">
        <v>0.3</v>
      </c>
      <c r="J297" s="80">
        <v>96</v>
      </c>
      <c r="K297" s="80">
        <v>109.3</v>
      </c>
      <c r="L297" s="80">
        <v>139.19999999999999</v>
      </c>
      <c r="M297" s="80">
        <v>22.6</v>
      </c>
      <c r="N297" s="80">
        <v>0.79</v>
      </c>
      <c r="O297" s="1"/>
      <c r="P297" s="156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5"/>
    </row>
    <row r="298" spans="1:28" ht="15.75" x14ac:dyDescent="0.25">
      <c r="A298" s="7"/>
      <c r="B298" s="76" t="s">
        <v>34</v>
      </c>
      <c r="C298" s="79">
        <v>200</v>
      </c>
      <c r="D298" s="80">
        <v>0</v>
      </c>
      <c r="E298" s="80">
        <v>0</v>
      </c>
      <c r="F298" s="80">
        <v>31.8</v>
      </c>
      <c r="G298" s="80">
        <v>128</v>
      </c>
      <c r="H298" s="80">
        <v>0.02</v>
      </c>
      <c r="I298" s="80">
        <v>4</v>
      </c>
      <c r="J298" s="80">
        <v>0</v>
      </c>
      <c r="K298" s="80">
        <v>38</v>
      </c>
      <c r="L298" s="100">
        <v>14</v>
      </c>
      <c r="M298" s="80">
        <v>8</v>
      </c>
      <c r="N298" s="80">
        <v>0.4</v>
      </c>
      <c r="O298" s="1"/>
      <c r="P298" s="156"/>
      <c r="Q298" s="27"/>
      <c r="R298" s="27"/>
      <c r="S298" s="27"/>
      <c r="T298" s="27"/>
      <c r="U298" s="27"/>
      <c r="V298" s="27"/>
      <c r="W298" s="27"/>
      <c r="X298" s="27"/>
      <c r="Y298" s="29"/>
      <c r="Z298" s="27"/>
      <c r="AA298" s="27"/>
      <c r="AB298" s="5"/>
    </row>
    <row r="299" spans="1:28" ht="15.75" x14ac:dyDescent="0.25">
      <c r="A299" s="7"/>
      <c r="B299" s="83" t="s">
        <v>35</v>
      </c>
      <c r="C299" s="79">
        <v>100</v>
      </c>
      <c r="D299" s="80">
        <v>0.4</v>
      </c>
      <c r="E299" s="80">
        <v>0.4</v>
      </c>
      <c r="F299" s="80">
        <v>9.8000000000000007</v>
      </c>
      <c r="G299" s="80">
        <v>47</v>
      </c>
      <c r="H299" s="81">
        <v>0</v>
      </c>
      <c r="I299" s="81">
        <v>4.5999999999999996</v>
      </c>
      <c r="J299" s="81">
        <v>3</v>
      </c>
      <c r="K299" s="81">
        <v>6</v>
      </c>
      <c r="L299" s="81">
        <v>11</v>
      </c>
      <c r="M299" s="81">
        <v>5</v>
      </c>
      <c r="N299" s="81">
        <v>0.5</v>
      </c>
      <c r="O299" s="157"/>
      <c r="P299" s="156"/>
      <c r="Q299" s="27"/>
      <c r="R299" s="27"/>
      <c r="S299" s="27"/>
      <c r="T299" s="27"/>
      <c r="U299" s="159"/>
      <c r="V299" s="159"/>
      <c r="W299" s="159"/>
      <c r="X299" s="159"/>
      <c r="Y299" s="159"/>
      <c r="Z299" s="159"/>
      <c r="AA299" s="159"/>
      <c r="AB299" s="5"/>
    </row>
    <row r="300" spans="1:28" ht="15.75" x14ac:dyDescent="0.25">
      <c r="A300" s="7"/>
      <c r="B300" s="86" t="s">
        <v>24</v>
      </c>
      <c r="C300" s="75">
        <v>350</v>
      </c>
      <c r="D300" s="87">
        <f t="shared" ref="D300:N300" si="39">SUM(D297:D299)</f>
        <v>10.6</v>
      </c>
      <c r="E300" s="87">
        <f t="shared" si="39"/>
        <v>10.9</v>
      </c>
      <c r="F300" s="87">
        <f t="shared" si="39"/>
        <v>45.8</v>
      </c>
      <c r="G300" s="87">
        <f t="shared" si="39"/>
        <v>350</v>
      </c>
      <c r="H300" s="87">
        <f t="shared" si="39"/>
        <v>0.18</v>
      </c>
      <c r="I300" s="87">
        <f t="shared" si="39"/>
        <v>8.8999999999999986</v>
      </c>
      <c r="J300" s="87">
        <f t="shared" si="39"/>
        <v>99</v>
      </c>
      <c r="K300" s="87">
        <f t="shared" si="39"/>
        <v>153.30000000000001</v>
      </c>
      <c r="L300" s="87">
        <f t="shared" si="39"/>
        <v>164.2</v>
      </c>
      <c r="M300" s="87">
        <f t="shared" si="39"/>
        <v>35.6</v>
      </c>
      <c r="N300" s="87">
        <f t="shared" si="39"/>
        <v>1.69</v>
      </c>
      <c r="O300" s="160"/>
      <c r="P300" s="164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5"/>
    </row>
    <row r="301" spans="1:28" ht="15.75" x14ac:dyDescent="0.25">
      <c r="A301" s="7"/>
      <c r="B301" s="71"/>
      <c r="C301" s="75"/>
      <c r="D301" s="101">
        <f t="shared" ref="D301:N301" si="40">D300+D294+D284</f>
        <v>51.39</v>
      </c>
      <c r="E301" s="101">
        <f t="shared" si="40"/>
        <v>52.81</v>
      </c>
      <c r="F301" s="101">
        <f t="shared" si="40"/>
        <v>250.39</v>
      </c>
      <c r="G301" s="101">
        <f t="shared" si="40"/>
        <v>1609.95</v>
      </c>
      <c r="H301" s="101">
        <f t="shared" si="40"/>
        <v>0.85000000000000009</v>
      </c>
      <c r="I301" s="101">
        <f t="shared" si="40"/>
        <v>43.86</v>
      </c>
      <c r="J301" s="101">
        <f t="shared" si="40"/>
        <v>560.54</v>
      </c>
      <c r="K301" s="101">
        <f t="shared" si="40"/>
        <v>811.68999999999994</v>
      </c>
      <c r="L301" s="101">
        <f t="shared" si="40"/>
        <v>792.654</v>
      </c>
      <c r="M301" s="101">
        <f t="shared" si="40"/>
        <v>176.68</v>
      </c>
      <c r="N301" s="102">
        <f t="shared" si="40"/>
        <v>9.240000000000002</v>
      </c>
      <c r="O301" s="152"/>
      <c r="P301" s="164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5"/>
    </row>
    <row r="302" spans="1:28" x14ac:dyDescent="0.2">
      <c r="A302" s="4"/>
      <c r="B302" s="103"/>
      <c r="C302" s="104"/>
      <c r="D302" s="104">
        <v>10.709999999999999</v>
      </c>
      <c r="E302" s="104">
        <v>10.180000000000001</v>
      </c>
      <c r="F302" s="104">
        <v>43.710000000000008</v>
      </c>
      <c r="G302" s="104">
        <v>349.70333333333332</v>
      </c>
      <c r="H302" s="104">
        <v>0.18111111111111111</v>
      </c>
      <c r="I302" s="104">
        <v>8.7799999999999994</v>
      </c>
      <c r="J302" s="104">
        <v>103</v>
      </c>
      <c r="K302" s="104">
        <v>162.79888888888888</v>
      </c>
      <c r="L302" s="104">
        <v>163.20111111111112</v>
      </c>
      <c r="M302" s="104">
        <v>36.798888888888889</v>
      </c>
      <c r="N302" s="104">
        <v>1.81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x14ac:dyDescent="0.2">
      <c r="A303" s="4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47.25" x14ac:dyDescent="0.25">
      <c r="A304" s="7"/>
      <c r="B304" s="71" t="s">
        <v>79</v>
      </c>
      <c r="C304" s="185" t="s">
        <v>1</v>
      </c>
      <c r="D304" s="186"/>
      <c r="E304" s="186"/>
      <c r="F304" s="187"/>
      <c r="G304" s="72" t="s">
        <v>2</v>
      </c>
      <c r="H304" s="188" t="s">
        <v>3</v>
      </c>
      <c r="I304" s="188"/>
      <c r="J304" s="188"/>
      <c r="K304" s="188" t="s">
        <v>4</v>
      </c>
      <c r="L304" s="188"/>
      <c r="M304" s="188"/>
      <c r="N304" s="188"/>
      <c r="O304" s="152"/>
      <c r="P304" s="153"/>
      <c r="Q304" s="153"/>
      <c r="R304" s="153"/>
      <c r="S304" s="153"/>
      <c r="T304" s="154"/>
      <c r="U304" s="153"/>
      <c r="V304" s="153"/>
      <c r="W304" s="153"/>
      <c r="X304" s="153"/>
      <c r="Y304" s="153"/>
      <c r="Z304" s="153"/>
      <c r="AA304" s="153"/>
      <c r="AB304" s="5"/>
    </row>
    <row r="305" spans="1:55" ht="25.5" x14ac:dyDescent="0.25">
      <c r="A305" s="7"/>
      <c r="B305" s="73" t="s">
        <v>5</v>
      </c>
      <c r="C305" s="73" t="s">
        <v>6</v>
      </c>
      <c r="D305" s="73" t="s">
        <v>7</v>
      </c>
      <c r="E305" s="73" t="s">
        <v>8</v>
      </c>
      <c r="F305" s="73" t="s">
        <v>9</v>
      </c>
      <c r="G305" s="73" t="s">
        <v>10</v>
      </c>
      <c r="H305" s="72" t="s">
        <v>11</v>
      </c>
      <c r="I305" s="72" t="s">
        <v>12</v>
      </c>
      <c r="J305" s="72" t="s">
        <v>13</v>
      </c>
      <c r="K305" s="72" t="s">
        <v>14</v>
      </c>
      <c r="L305" s="72" t="s">
        <v>15</v>
      </c>
      <c r="M305" s="72" t="s">
        <v>16</v>
      </c>
      <c r="N305" s="72" t="s">
        <v>17</v>
      </c>
      <c r="O305" s="39"/>
      <c r="P305" s="39"/>
      <c r="Q305" s="39"/>
      <c r="R305" s="39"/>
      <c r="S305" s="39"/>
      <c r="T305" s="39"/>
      <c r="U305" s="154"/>
      <c r="V305" s="154"/>
      <c r="W305" s="154"/>
      <c r="X305" s="154"/>
      <c r="Y305" s="154"/>
      <c r="Z305" s="154"/>
      <c r="AA305" s="154"/>
      <c r="AB305" s="5"/>
    </row>
    <row r="306" spans="1:55" ht="15.75" x14ac:dyDescent="0.25">
      <c r="A306" s="7"/>
      <c r="B306" s="74" t="s">
        <v>18</v>
      </c>
      <c r="C306" s="75"/>
      <c r="D306" s="76"/>
      <c r="E306" s="76"/>
      <c r="F306" s="76"/>
      <c r="G306" s="76"/>
      <c r="H306" s="77"/>
      <c r="I306" s="77"/>
      <c r="J306" s="77"/>
      <c r="K306" s="77"/>
      <c r="L306" s="77"/>
      <c r="M306" s="77"/>
      <c r="N306" s="77"/>
      <c r="O306" s="155"/>
      <c r="P306" s="1"/>
      <c r="Q306" s="1"/>
      <c r="R306" s="1"/>
      <c r="S306" s="1"/>
      <c r="T306" s="1"/>
      <c r="U306" s="5"/>
      <c r="V306" s="5"/>
      <c r="W306" s="5"/>
      <c r="X306" s="5"/>
      <c r="Y306" s="5"/>
      <c r="Z306" s="5"/>
      <c r="AA306" s="5"/>
      <c r="AB306" s="5"/>
    </row>
    <row r="307" spans="1:55" ht="15.75" x14ac:dyDescent="0.25">
      <c r="A307" s="18" t="s">
        <v>87</v>
      </c>
      <c r="B307" s="78" t="s">
        <v>89</v>
      </c>
      <c r="C307" s="79" t="s">
        <v>80</v>
      </c>
      <c r="D307" s="80">
        <v>10.23</v>
      </c>
      <c r="E307" s="80">
        <v>11.88</v>
      </c>
      <c r="F307" s="80">
        <v>35.270000000000003</v>
      </c>
      <c r="G307" s="80">
        <v>308</v>
      </c>
      <c r="H307" s="80">
        <v>0.13</v>
      </c>
      <c r="I307" s="80">
        <v>5.87</v>
      </c>
      <c r="J307" s="80">
        <v>101.9</v>
      </c>
      <c r="K307" s="80">
        <v>122.16</v>
      </c>
      <c r="L307" s="113">
        <v>84.89</v>
      </c>
      <c r="M307" s="80">
        <v>36.43</v>
      </c>
      <c r="N307" s="80">
        <v>1.51</v>
      </c>
      <c r="O307" s="184"/>
      <c r="P307" s="156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5"/>
    </row>
    <row r="308" spans="1:55" ht="15.75" x14ac:dyDescent="0.25">
      <c r="A308" s="7">
        <v>376</v>
      </c>
      <c r="B308" s="109" t="s">
        <v>20</v>
      </c>
      <c r="C308" s="79" t="s">
        <v>21</v>
      </c>
      <c r="D308" s="80">
        <v>0.2</v>
      </c>
      <c r="E308" s="80">
        <v>0</v>
      </c>
      <c r="F308" s="80">
        <v>15</v>
      </c>
      <c r="G308" s="80">
        <v>58</v>
      </c>
      <c r="H308" s="81">
        <v>0</v>
      </c>
      <c r="I308" s="81">
        <v>1</v>
      </c>
      <c r="J308" s="81">
        <v>0</v>
      </c>
      <c r="K308" s="81">
        <v>11.1</v>
      </c>
      <c r="L308" s="81">
        <v>82.4</v>
      </c>
      <c r="M308" s="81">
        <v>1.4</v>
      </c>
      <c r="N308" s="81">
        <v>0.28000000000000003</v>
      </c>
      <c r="O308" s="1"/>
      <c r="P308" s="156"/>
      <c r="Q308" s="27"/>
      <c r="R308" s="27"/>
      <c r="S308" s="27"/>
      <c r="T308" s="27"/>
      <c r="U308" s="159"/>
      <c r="V308" s="159"/>
      <c r="W308" s="159"/>
      <c r="X308" s="159"/>
      <c r="Y308" s="159"/>
      <c r="Z308" s="159"/>
      <c r="AA308" s="159"/>
      <c r="AB308" s="5"/>
    </row>
    <row r="309" spans="1:55" ht="15.75" x14ac:dyDescent="0.25">
      <c r="A309" s="7"/>
      <c r="B309" s="83" t="s">
        <v>23</v>
      </c>
      <c r="C309" s="79">
        <v>50</v>
      </c>
      <c r="D309" s="80">
        <v>2.0299999999999998</v>
      </c>
      <c r="E309" s="80">
        <v>0.25</v>
      </c>
      <c r="F309" s="80">
        <v>20.6</v>
      </c>
      <c r="G309" s="80">
        <v>110</v>
      </c>
      <c r="H309" s="81">
        <v>0.12</v>
      </c>
      <c r="I309" s="81">
        <v>0.1</v>
      </c>
      <c r="J309" s="81">
        <v>0</v>
      </c>
      <c r="K309" s="81">
        <v>62.5</v>
      </c>
      <c r="L309" s="81">
        <v>32.5</v>
      </c>
      <c r="M309" s="81">
        <v>10.5</v>
      </c>
      <c r="N309" s="81">
        <v>0.9</v>
      </c>
      <c r="O309" s="157"/>
      <c r="P309" s="156"/>
      <c r="Q309" s="27"/>
      <c r="R309" s="27"/>
      <c r="S309" s="27"/>
      <c r="T309" s="27"/>
      <c r="U309" s="159"/>
      <c r="V309" s="159"/>
      <c r="W309" s="159"/>
      <c r="X309" s="159"/>
      <c r="Y309" s="159"/>
      <c r="Z309" s="159"/>
      <c r="AA309" s="159"/>
      <c r="AB309" s="5"/>
    </row>
    <row r="310" spans="1:55" ht="15.75" x14ac:dyDescent="0.25">
      <c r="A310" s="7">
        <v>15</v>
      </c>
      <c r="B310" s="85" t="s">
        <v>91</v>
      </c>
      <c r="C310" s="79">
        <v>50</v>
      </c>
      <c r="D310" s="80">
        <v>0.35</v>
      </c>
      <c r="E310" s="80">
        <v>0.05</v>
      </c>
      <c r="F310" s="80">
        <v>0.95</v>
      </c>
      <c r="G310" s="80">
        <v>6</v>
      </c>
      <c r="H310" s="81">
        <v>0.01</v>
      </c>
      <c r="I310" s="81">
        <v>2.4500000000000002</v>
      </c>
      <c r="J310" s="81">
        <v>0</v>
      </c>
      <c r="K310" s="81">
        <v>8.5</v>
      </c>
      <c r="L310" s="81">
        <v>15</v>
      </c>
      <c r="M310" s="81">
        <v>7</v>
      </c>
      <c r="N310" s="81">
        <v>0.25</v>
      </c>
      <c r="O310" s="44"/>
      <c r="P310" s="156"/>
      <c r="Q310" s="27"/>
      <c r="R310" s="27"/>
      <c r="S310" s="27"/>
      <c r="T310" s="27"/>
      <c r="U310" s="159"/>
      <c r="V310" s="159"/>
      <c r="W310" s="159"/>
      <c r="X310" s="159"/>
      <c r="Y310" s="159"/>
      <c r="Z310" s="159"/>
      <c r="AA310" s="159"/>
      <c r="AB310" s="5"/>
    </row>
    <row r="311" spans="1:55" ht="15.75" x14ac:dyDescent="0.25">
      <c r="A311" s="7"/>
      <c r="B311" s="86" t="s">
        <v>24</v>
      </c>
      <c r="C311" s="79">
        <v>500</v>
      </c>
      <c r="D311" s="87">
        <f t="shared" ref="D311:N311" si="41">SUM(D307:D310)</f>
        <v>12.809999999999999</v>
      </c>
      <c r="E311" s="87">
        <f t="shared" si="41"/>
        <v>12.180000000000001</v>
      </c>
      <c r="F311" s="87">
        <f t="shared" si="41"/>
        <v>71.820000000000007</v>
      </c>
      <c r="G311" s="87">
        <f t="shared" si="41"/>
        <v>482</v>
      </c>
      <c r="H311" s="87">
        <f t="shared" si="41"/>
        <v>0.26</v>
      </c>
      <c r="I311" s="87">
        <f t="shared" si="41"/>
        <v>9.42</v>
      </c>
      <c r="J311" s="87">
        <f t="shared" si="41"/>
        <v>101.9</v>
      </c>
      <c r="K311" s="87">
        <f t="shared" si="41"/>
        <v>204.26</v>
      </c>
      <c r="L311" s="87">
        <f t="shared" si="41"/>
        <v>214.79000000000002</v>
      </c>
      <c r="M311" s="87">
        <f t="shared" si="41"/>
        <v>55.33</v>
      </c>
      <c r="N311" s="89">
        <f t="shared" si="41"/>
        <v>2.94</v>
      </c>
      <c r="O311" s="160"/>
      <c r="P311" s="156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5"/>
    </row>
    <row r="312" spans="1:55" ht="15.75" x14ac:dyDescent="0.25">
      <c r="A312" s="7"/>
      <c r="B312" s="86"/>
      <c r="C312" s="131"/>
      <c r="D312" s="134">
        <v>16.299999999999997</v>
      </c>
      <c r="E312" s="134">
        <v>16.68</v>
      </c>
      <c r="F312" s="134">
        <v>71.45</v>
      </c>
      <c r="G312" s="134">
        <v>531.93333333333339</v>
      </c>
      <c r="H312" s="134">
        <v>0.33111111111111113</v>
      </c>
      <c r="I312" s="134">
        <v>14.79</v>
      </c>
      <c r="J312" s="134">
        <v>154.38</v>
      </c>
      <c r="K312" s="134">
        <v>249.38888888888889</v>
      </c>
      <c r="L312" s="147">
        <v>230.62111111111111</v>
      </c>
      <c r="M312" s="148">
        <v>57.628888888888881</v>
      </c>
      <c r="N312" s="92">
        <v>3</v>
      </c>
      <c r="O312" s="160"/>
      <c r="P312" s="156"/>
      <c r="Q312" s="33"/>
      <c r="R312" s="33"/>
      <c r="S312" s="33"/>
      <c r="T312" s="33"/>
      <c r="U312" s="33"/>
      <c r="V312" s="33"/>
      <c r="W312" s="33"/>
      <c r="X312" s="33"/>
      <c r="Y312" s="156"/>
      <c r="Z312" s="2"/>
      <c r="AA312" s="1"/>
      <c r="AB312" s="5"/>
    </row>
    <row r="313" spans="1:55" ht="15.75" x14ac:dyDescent="0.25">
      <c r="A313" s="7"/>
      <c r="B313" s="96" t="s">
        <v>25</v>
      </c>
      <c r="C313" s="79"/>
      <c r="D313" s="80"/>
      <c r="E313" s="80"/>
      <c r="F313" s="80"/>
      <c r="G313" s="80"/>
      <c r="H313" s="80"/>
      <c r="I313" s="80"/>
      <c r="J313" s="80"/>
      <c r="K313" s="80"/>
      <c r="L313" s="79"/>
      <c r="M313" s="97"/>
      <c r="N313" s="76"/>
      <c r="O313" s="161"/>
      <c r="P313" s="156"/>
      <c r="Q313" s="27"/>
      <c r="R313" s="27"/>
      <c r="S313" s="27"/>
      <c r="T313" s="27"/>
      <c r="U313" s="27"/>
      <c r="V313" s="27"/>
      <c r="W313" s="27"/>
      <c r="X313" s="27"/>
      <c r="Y313" s="156"/>
      <c r="Z313" s="162"/>
      <c r="AA313" s="1"/>
      <c r="AB313" s="5"/>
    </row>
    <row r="314" spans="1:55" ht="15.75" x14ac:dyDescent="0.25">
      <c r="A314" s="7">
        <v>31</v>
      </c>
      <c r="B314" s="83" t="s">
        <v>63</v>
      </c>
      <c r="C314" s="88">
        <v>60</v>
      </c>
      <c r="D314" s="80">
        <v>1.425</v>
      </c>
      <c r="E314" s="80">
        <v>4.427999999999999</v>
      </c>
      <c r="F314" s="80">
        <v>2.56</v>
      </c>
      <c r="G314" s="80">
        <v>51.78</v>
      </c>
      <c r="H314" s="100">
        <v>0.01</v>
      </c>
      <c r="I314" s="100">
        <v>5.05</v>
      </c>
      <c r="J314" s="100">
        <v>59.6</v>
      </c>
      <c r="K314" s="100">
        <v>53.18</v>
      </c>
      <c r="L314" s="100">
        <v>50.88</v>
      </c>
      <c r="M314" s="100">
        <v>12.45</v>
      </c>
      <c r="N314" s="130">
        <v>1.17</v>
      </c>
      <c r="O314" s="157"/>
      <c r="P314" s="172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5"/>
    </row>
    <row r="315" spans="1:55" ht="15.75" x14ac:dyDescent="0.25">
      <c r="A315" s="7">
        <v>99</v>
      </c>
      <c r="B315" s="76" t="s">
        <v>88</v>
      </c>
      <c r="C315" s="79" t="s">
        <v>50</v>
      </c>
      <c r="D315" s="80">
        <v>5.0599999999999996</v>
      </c>
      <c r="E315" s="80">
        <v>8.9</v>
      </c>
      <c r="F315" s="80">
        <v>11</v>
      </c>
      <c r="G315" s="80">
        <v>128</v>
      </c>
      <c r="H315" s="82">
        <v>0.01</v>
      </c>
      <c r="I315" s="82">
        <v>4.58</v>
      </c>
      <c r="J315" s="82">
        <v>64.5</v>
      </c>
      <c r="K315" s="82">
        <v>56.85</v>
      </c>
      <c r="L315" s="82">
        <v>45.28</v>
      </c>
      <c r="M315" s="82">
        <v>11.75</v>
      </c>
      <c r="N315" s="82">
        <v>0.83</v>
      </c>
      <c r="O315" s="1"/>
      <c r="P315" s="156"/>
      <c r="Q315" s="27"/>
      <c r="R315" s="27"/>
      <c r="S315" s="27"/>
      <c r="T315" s="27"/>
      <c r="U315" s="180"/>
      <c r="V315" s="180"/>
      <c r="W315" s="180"/>
      <c r="X315" s="180"/>
      <c r="Y315" s="180"/>
      <c r="Z315" s="180"/>
      <c r="AA315" s="180"/>
      <c r="AB315" s="5"/>
    </row>
    <row r="316" spans="1:55" ht="15.75" x14ac:dyDescent="0.25">
      <c r="A316" s="7">
        <v>261</v>
      </c>
      <c r="B316" s="76" t="s">
        <v>81</v>
      </c>
      <c r="C316" s="79">
        <v>120</v>
      </c>
      <c r="D316" s="80">
        <v>10.11</v>
      </c>
      <c r="E316" s="80">
        <v>7.76</v>
      </c>
      <c r="F316" s="80">
        <v>3.81</v>
      </c>
      <c r="G316" s="80">
        <v>139.11000000000001</v>
      </c>
      <c r="H316" s="100">
        <v>0.1</v>
      </c>
      <c r="I316" s="100">
        <v>4.63</v>
      </c>
      <c r="J316" s="100">
        <v>76.290000000000006</v>
      </c>
      <c r="K316" s="100">
        <v>70.540000000000006</v>
      </c>
      <c r="L316" s="100">
        <v>105.92</v>
      </c>
      <c r="M316" s="100">
        <v>14.76</v>
      </c>
      <c r="N316" s="100">
        <v>0.34</v>
      </c>
      <c r="O316" s="1"/>
      <c r="P316" s="156"/>
      <c r="Q316" s="27"/>
      <c r="R316" s="27"/>
      <c r="S316" s="27"/>
      <c r="T316" s="27"/>
      <c r="U316" s="29"/>
      <c r="V316" s="29"/>
      <c r="W316" s="29"/>
      <c r="X316" s="29"/>
      <c r="Y316" s="29"/>
      <c r="Z316" s="29"/>
      <c r="AA316" s="29"/>
      <c r="AB316" s="5"/>
    </row>
    <row r="317" spans="1:55" ht="15.75" x14ac:dyDescent="0.25">
      <c r="A317" s="7">
        <v>309</v>
      </c>
      <c r="B317" s="76" t="s">
        <v>82</v>
      </c>
      <c r="C317" s="79">
        <v>150</v>
      </c>
      <c r="D317" s="100">
        <v>5.5</v>
      </c>
      <c r="E317" s="100">
        <v>4.5</v>
      </c>
      <c r="F317" s="100">
        <v>26.4</v>
      </c>
      <c r="G317" s="100">
        <v>148.44999999999999</v>
      </c>
      <c r="H317" s="81">
        <v>0.03</v>
      </c>
      <c r="I317" s="81">
        <v>0</v>
      </c>
      <c r="J317" s="81">
        <v>24.98</v>
      </c>
      <c r="K317" s="81">
        <v>27.45</v>
      </c>
      <c r="L317" s="81">
        <v>56.994</v>
      </c>
      <c r="M317" s="81">
        <v>18.38</v>
      </c>
      <c r="N317" s="81">
        <v>0.16</v>
      </c>
      <c r="O317" s="1"/>
      <c r="P317" s="156"/>
      <c r="Q317" s="29"/>
      <c r="R317" s="29"/>
      <c r="S317" s="29"/>
      <c r="T317" s="29"/>
      <c r="U317" s="159"/>
      <c r="V317" s="159"/>
      <c r="W317" s="159"/>
      <c r="X317" s="159"/>
      <c r="Y317" s="159"/>
      <c r="Z317" s="159"/>
      <c r="AA317" s="159"/>
      <c r="AB317" s="5"/>
    </row>
    <row r="318" spans="1:55" ht="15.75" x14ac:dyDescent="0.25">
      <c r="A318" s="7"/>
      <c r="B318" s="76" t="s">
        <v>34</v>
      </c>
      <c r="C318" s="79">
        <v>200</v>
      </c>
      <c r="D318" s="80">
        <v>0</v>
      </c>
      <c r="E318" s="80">
        <v>0</v>
      </c>
      <c r="F318" s="80">
        <v>31.8</v>
      </c>
      <c r="G318" s="80">
        <v>128</v>
      </c>
      <c r="H318" s="80">
        <v>0.02</v>
      </c>
      <c r="I318" s="80">
        <v>4</v>
      </c>
      <c r="J318" s="80">
        <v>0</v>
      </c>
      <c r="K318" s="80">
        <v>38</v>
      </c>
      <c r="L318" s="100">
        <v>14</v>
      </c>
      <c r="M318" s="80">
        <v>8</v>
      </c>
      <c r="N318" s="80">
        <v>0.4</v>
      </c>
      <c r="O318" s="1"/>
      <c r="P318" s="156"/>
      <c r="Q318" s="27"/>
      <c r="R318" s="27"/>
      <c r="S318" s="27"/>
      <c r="T318" s="27"/>
      <c r="U318" s="27"/>
      <c r="V318" s="27"/>
      <c r="W318" s="27"/>
      <c r="X318" s="27"/>
      <c r="Y318" s="29"/>
      <c r="Z318" s="27"/>
      <c r="AA318" s="27"/>
      <c r="AB318" s="5"/>
    </row>
    <row r="319" spans="1:55" ht="15.75" x14ac:dyDescent="0.25">
      <c r="A319" s="7"/>
      <c r="B319" s="83" t="s">
        <v>23</v>
      </c>
      <c r="C319" s="79">
        <v>50</v>
      </c>
      <c r="D319" s="80">
        <v>2.0299999999999998</v>
      </c>
      <c r="E319" s="80">
        <v>0.25</v>
      </c>
      <c r="F319" s="80">
        <v>20.6</v>
      </c>
      <c r="G319" s="80">
        <v>110</v>
      </c>
      <c r="H319" s="81">
        <v>0.12</v>
      </c>
      <c r="I319" s="81">
        <v>0.1</v>
      </c>
      <c r="J319" s="81">
        <v>0</v>
      </c>
      <c r="K319" s="81">
        <v>62.5</v>
      </c>
      <c r="L319" s="81">
        <v>32.5</v>
      </c>
      <c r="M319" s="81">
        <v>10.5</v>
      </c>
      <c r="N319" s="81">
        <v>0.9</v>
      </c>
      <c r="O319" s="157"/>
      <c r="P319" s="156"/>
      <c r="Q319" s="27"/>
      <c r="R319" s="27"/>
      <c r="S319" s="27"/>
      <c r="T319" s="27"/>
      <c r="U319" s="159"/>
      <c r="V319" s="159"/>
      <c r="W319" s="159"/>
      <c r="X319" s="159"/>
      <c r="Y319" s="159"/>
      <c r="Z319" s="159"/>
      <c r="AA319" s="159"/>
      <c r="AB319" s="5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1:55" ht="15.75" x14ac:dyDescent="0.25">
      <c r="A320" s="7"/>
      <c r="B320" s="76" t="s">
        <v>32</v>
      </c>
      <c r="C320" s="79">
        <v>50</v>
      </c>
      <c r="D320" s="80">
        <v>2.2000000000000002</v>
      </c>
      <c r="E320" s="80">
        <v>0.27</v>
      </c>
      <c r="F320" s="80">
        <v>20.55</v>
      </c>
      <c r="G320" s="80">
        <v>108</v>
      </c>
      <c r="H320" s="81">
        <v>0.1</v>
      </c>
      <c r="I320" s="81">
        <v>0.12</v>
      </c>
      <c r="J320" s="81">
        <v>0</v>
      </c>
      <c r="K320" s="81">
        <v>53.5</v>
      </c>
      <c r="L320" s="81">
        <v>33.799999999999997</v>
      </c>
      <c r="M320" s="81">
        <v>11.5</v>
      </c>
      <c r="N320" s="81">
        <v>0.4</v>
      </c>
      <c r="O320" s="1"/>
      <c r="P320" s="156"/>
      <c r="Q320" s="27"/>
      <c r="R320" s="27"/>
      <c r="S320" s="27"/>
      <c r="T320" s="27"/>
      <c r="U320" s="159"/>
      <c r="V320" s="159"/>
      <c r="W320" s="159"/>
      <c r="X320" s="159"/>
      <c r="Y320" s="159"/>
      <c r="Z320" s="159"/>
      <c r="AA320" s="159"/>
      <c r="AB320" s="5"/>
      <c r="AC320" s="4"/>
      <c r="AD320" s="4"/>
      <c r="AE320" s="4"/>
      <c r="AF320" s="4"/>
      <c r="AG320" s="4"/>
      <c r="AH320" s="4"/>
      <c r="AI320" s="4"/>
      <c r="AJ320" s="22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1:28" ht="15.75" x14ac:dyDescent="0.25">
      <c r="A321" s="7"/>
      <c r="B321" s="86" t="s">
        <v>24</v>
      </c>
      <c r="C321" s="84">
        <v>875</v>
      </c>
      <c r="D321" s="87">
        <f t="shared" ref="D321:N321" si="42">SUM(D314:D320)</f>
        <v>26.324999999999999</v>
      </c>
      <c r="E321" s="87">
        <f t="shared" si="42"/>
        <v>26.108000000000001</v>
      </c>
      <c r="F321" s="87">
        <f t="shared" si="42"/>
        <v>116.71999999999998</v>
      </c>
      <c r="G321" s="87">
        <f t="shared" si="42"/>
        <v>813.33999999999992</v>
      </c>
      <c r="H321" s="87">
        <f t="shared" si="42"/>
        <v>0.39</v>
      </c>
      <c r="I321" s="87">
        <f t="shared" si="42"/>
        <v>18.48</v>
      </c>
      <c r="J321" s="87">
        <f t="shared" si="42"/>
        <v>225.36999999999998</v>
      </c>
      <c r="K321" s="87">
        <f t="shared" si="42"/>
        <v>362.02</v>
      </c>
      <c r="L321" s="87">
        <f t="shared" si="42"/>
        <v>339.37399999999997</v>
      </c>
      <c r="M321" s="87">
        <f t="shared" si="42"/>
        <v>87.34</v>
      </c>
      <c r="N321" s="87">
        <f t="shared" si="42"/>
        <v>4.2</v>
      </c>
      <c r="O321" s="160"/>
      <c r="P321" s="158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5"/>
    </row>
    <row r="322" spans="1:28" ht="15.75" x14ac:dyDescent="0.25">
      <c r="A322" s="7"/>
      <c r="B322" s="77"/>
      <c r="C322" s="90"/>
      <c r="D322" s="91">
        <v>26.324999999999999</v>
      </c>
      <c r="E322" s="91">
        <v>26.108000000000001</v>
      </c>
      <c r="F322" s="91">
        <v>116.71999999999998</v>
      </c>
      <c r="G322" s="91">
        <v>813.33999999999992</v>
      </c>
      <c r="H322" s="92">
        <v>0.39</v>
      </c>
      <c r="I322" s="92">
        <v>18.48</v>
      </c>
      <c r="J322" s="92">
        <v>225.36999999999998</v>
      </c>
      <c r="K322" s="92">
        <v>362.02</v>
      </c>
      <c r="L322" s="93">
        <v>339.37399999999997</v>
      </c>
      <c r="M322" s="94">
        <v>87.34</v>
      </c>
      <c r="N322" s="111">
        <v>4.2</v>
      </c>
      <c r="O322" s="5"/>
      <c r="P322" s="17"/>
      <c r="Q322" s="5"/>
      <c r="R322" s="5"/>
      <c r="S322" s="5"/>
      <c r="T322" s="5"/>
      <c r="U322" s="1"/>
      <c r="V322" s="1"/>
      <c r="W322" s="1"/>
      <c r="X322" s="1"/>
      <c r="Y322" s="164"/>
      <c r="Z322" s="2"/>
      <c r="AA322" s="173"/>
      <c r="AB322" s="5"/>
    </row>
    <row r="323" spans="1:28" ht="15.75" x14ac:dyDescent="0.25">
      <c r="A323" s="7"/>
      <c r="B323" s="96" t="s">
        <v>33</v>
      </c>
      <c r="C323" s="75"/>
      <c r="D323" s="87"/>
      <c r="E323" s="87"/>
      <c r="F323" s="87"/>
      <c r="G323" s="87"/>
      <c r="H323" s="87"/>
      <c r="I323" s="87"/>
      <c r="J323" s="87"/>
      <c r="K323" s="87"/>
      <c r="L323" s="75"/>
      <c r="M323" s="97"/>
      <c r="N323" s="76"/>
      <c r="O323" s="161"/>
      <c r="P323" s="164"/>
      <c r="Q323" s="33"/>
      <c r="R323" s="33"/>
      <c r="S323" s="33"/>
      <c r="T323" s="33"/>
      <c r="U323" s="33"/>
      <c r="V323" s="33"/>
      <c r="W323" s="33"/>
      <c r="X323" s="33"/>
      <c r="Y323" s="164"/>
      <c r="Z323" s="162"/>
      <c r="AA323" s="1"/>
      <c r="AB323" s="5"/>
    </row>
    <row r="324" spans="1:28" ht="15.75" x14ac:dyDescent="0.25">
      <c r="A324" s="7"/>
      <c r="B324" s="76" t="s">
        <v>53</v>
      </c>
      <c r="C324" s="79">
        <v>50</v>
      </c>
      <c r="D324" s="80">
        <v>10.199999999999999</v>
      </c>
      <c r="E324" s="80">
        <v>10.5</v>
      </c>
      <c r="F324" s="80">
        <v>4.2</v>
      </c>
      <c r="G324" s="80">
        <v>175</v>
      </c>
      <c r="H324" s="80">
        <v>0.16</v>
      </c>
      <c r="I324" s="80">
        <v>0.3</v>
      </c>
      <c r="J324" s="80">
        <v>96</v>
      </c>
      <c r="K324" s="80">
        <v>109.3</v>
      </c>
      <c r="L324" s="80">
        <v>139.19999999999999</v>
      </c>
      <c r="M324" s="80">
        <v>22.6</v>
      </c>
      <c r="N324" s="80">
        <v>0.79</v>
      </c>
      <c r="O324" s="1"/>
      <c r="P324" s="156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5"/>
    </row>
    <row r="325" spans="1:28" ht="15.75" x14ac:dyDescent="0.25">
      <c r="A325" s="7"/>
      <c r="B325" s="76" t="s">
        <v>34</v>
      </c>
      <c r="C325" s="79">
        <v>200</v>
      </c>
      <c r="D325" s="80">
        <v>0</v>
      </c>
      <c r="E325" s="80">
        <v>0</v>
      </c>
      <c r="F325" s="80">
        <v>31.8</v>
      </c>
      <c r="G325" s="80">
        <v>128</v>
      </c>
      <c r="H325" s="80">
        <v>0.02</v>
      </c>
      <c r="I325" s="80">
        <v>4</v>
      </c>
      <c r="J325" s="80">
        <v>0</v>
      </c>
      <c r="K325" s="80">
        <v>38</v>
      </c>
      <c r="L325" s="100">
        <v>14</v>
      </c>
      <c r="M325" s="80">
        <v>8</v>
      </c>
      <c r="N325" s="80">
        <v>0.4</v>
      </c>
      <c r="O325" s="1"/>
      <c r="P325" s="156"/>
      <c r="Q325" s="27"/>
      <c r="R325" s="27"/>
      <c r="S325" s="27"/>
      <c r="T325" s="27"/>
      <c r="U325" s="27"/>
      <c r="V325" s="27"/>
      <c r="W325" s="27"/>
      <c r="X325" s="27"/>
      <c r="Y325" s="29"/>
      <c r="Z325" s="27"/>
      <c r="AA325" s="27"/>
      <c r="AB325" s="5"/>
    </row>
    <row r="326" spans="1:28" ht="15.75" x14ac:dyDescent="0.25">
      <c r="A326" s="7"/>
      <c r="B326" s="83" t="s">
        <v>35</v>
      </c>
      <c r="C326" s="79">
        <v>100</v>
      </c>
      <c r="D326" s="80">
        <v>0.4</v>
      </c>
      <c r="E326" s="80">
        <v>0.4</v>
      </c>
      <c r="F326" s="80">
        <v>9.8000000000000007</v>
      </c>
      <c r="G326" s="80">
        <v>47</v>
      </c>
      <c r="H326" s="81">
        <v>0</v>
      </c>
      <c r="I326" s="81">
        <v>4.5999999999999996</v>
      </c>
      <c r="J326" s="81">
        <v>3</v>
      </c>
      <c r="K326" s="81">
        <v>6</v>
      </c>
      <c r="L326" s="81">
        <v>11</v>
      </c>
      <c r="M326" s="81">
        <v>5</v>
      </c>
      <c r="N326" s="81">
        <v>0.5</v>
      </c>
      <c r="O326" s="157"/>
      <c r="P326" s="156"/>
      <c r="Q326" s="27"/>
      <c r="R326" s="27"/>
      <c r="S326" s="27"/>
      <c r="T326" s="27"/>
      <c r="U326" s="159"/>
      <c r="V326" s="159"/>
      <c r="W326" s="159"/>
      <c r="X326" s="159"/>
      <c r="Y326" s="159"/>
      <c r="Z326" s="159"/>
      <c r="AA326" s="159"/>
      <c r="AB326" s="5"/>
    </row>
    <row r="327" spans="1:28" ht="15.75" x14ac:dyDescent="0.25">
      <c r="A327" s="7"/>
      <c r="B327" s="86" t="s">
        <v>24</v>
      </c>
      <c r="C327" s="75">
        <v>350</v>
      </c>
      <c r="D327" s="87">
        <f t="shared" ref="D327:N327" si="43">SUM(D324:D326)</f>
        <v>10.6</v>
      </c>
      <c r="E327" s="87">
        <f t="shared" si="43"/>
        <v>10.9</v>
      </c>
      <c r="F327" s="87">
        <f t="shared" si="43"/>
        <v>45.8</v>
      </c>
      <c r="G327" s="87">
        <f t="shared" si="43"/>
        <v>350</v>
      </c>
      <c r="H327" s="87">
        <f t="shared" si="43"/>
        <v>0.18</v>
      </c>
      <c r="I327" s="87">
        <f t="shared" si="43"/>
        <v>8.8999999999999986</v>
      </c>
      <c r="J327" s="87">
        <f t="shared" si="43"/>
        <v>99</v>
      </c>
      <c r="K327" s="87">
        <f t="shared" si="43"/>
        <v>153.30000000000001</v>
      </c>
      <c r="L327" s="87">
        <f t="shared" si="43"/>
        <v>164.2</v>
      </c>
      <c r="M327" s="87">
        <f t="shared" si="43"/>
        <v>35.6</v>
      </c>
      <c r="N327" s="87">
        <f t="shared" si="43"/>
        <v>1.69</v>
      </c>
      <c r="O327" s="160"/>
      <c r="P327" s="156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5"/>
    </row>
    <row r="328" spans="1:28" ht="15.75" x14ac:dyDescent="0.25">
      <c r="A328" s="7"/>
      <c r="B328" s="19"/>
      <c r="C328" s="8"/>
      <c r="D328" s="15">
        <f t="shared" ref="D328:N328" si="44">D327+D321+D311</f>
        <v>49.734999999999999</v>
      </c>
      <c r="E328" s="15">
        <f t="shared" si="44"/>
        <v>49.188000000000002</v>
      </c>
      <c r="F328" s="15">
        <f t="shared" si="44"/>
        <v>234.33999999999997</v>
      </c>
      <c r="G328" s="15">
        <f t="shared" si="44"/>
        <v>1645.34</v>
      </c>
      <c r="H328" s="15">
        <f t="shared" si="44"/>
        <v>0.83000000000000007</v>
      </c>
      <c r="I328" s="15">
        <f t="shared" si="44"/>
        <v>36.799999999999997</v>
      </c>
      <c r="J328" s="15">
        <f t="shared" si="44"/>
        <v>426.27</v>
      </c>
      <c r="K328" s="15">
        <f t="shared" si="44"/>
        <v>719.57999999999993</v>
      </c>
      <c r="L328" s="15">
        <f t="shared" si="44"/>
        <v>718.36400000000003</v>
      </c>
      <c r="M328" s="15">
        <f t="shared" si="44"/>
        <v>178.26999999999998</v>
      </c>
      <c r="N328" s="15">
        <f t="shared" si="44"/>
        <v>8.83</v>
      </c>
      <c r="O328" s="174"/>
      <c r="P328" s="164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5"/>
    </row>
    <row r="329" spans="1:28" x14ac:dyDescent="0.2">
      <c r="A329" s="4"/>
      <c r="B329" s="4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</row>
    <row r="330" spans="1:28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28" ht="15" x14ac:dyDescent="0.25">
      <c r="A331" s="30"/>
      <c r="B331" s="6"/>
      <c r="C331" s="6"/>
      <c r="D331" s="6"/>
      <c r="E331" s="30"/>
      <c r="F331" s="30"/>
      <c r="G331" s="4"/>
      <c r="H331" s="31"/>
      <c r="I331" s="6"/>
      <c r="J331" s="4"/>
      <c r="K331" s="4"/>
      <c r="L331" s="4"/>
      <c r="M331" s="4"/>
      <c r="N331" s="4"/>
      <c r="O331" s="6"/>
      <c r="P331" s="6"/>
      <c r="Q331" s="6"/>
      <c r="R331" s="30"/>
      <c r="S331" s="30"/>
      <c r="U331" s="31"/>
    </row>
    <row r="332" spans="1:28" ht="15" x14ac:dyDescent="0.25">
      <c r="A332" s="30"/>
      <c r="B332" s="6"/>
      <c r="C332" s="6"/>
      <c r="D332" s="6"/>
      <c r="E332" s="30"/>
      <c r="F332" s="30"/>
      <c r="G332" s="4"/>
      <c r="H332" s="31"/>
      <c r="I332" s="4"/>
      <c r="J332" s="4"/>
      <c r="K332" s="4"/>
      <c r="L332" s="4"/>
      <c r="M332" s="4"/>
      <c r="N332" s="4"/>
      <c r="O332" s="6"/>
      <c r="P332" s="6"/>
      <c r="Q332" s="6"/>
      <c r="R332" s="30"/>
      <c r="S332" s="30"/>
      <c r="U332" s="31"/>
    </row>
    <row r="333" spans="1:28" x14ac:dyDescent="0.2">
      <c r="A333" s="4"/>
      <c r="B333" s="4"/>
      <c r="C333" s="4"/>
      <c r="D333" s="4"/>
      <c r="E333" s="4"/>
      <c r="F333" s="4"/>
      <c r="G333" s="4"/>
      <c r="H333" s="31"/>
      <c r="I333" s="4"/>
      <c r="J333" s="4"/>
      <c r="K333" s="4"/>
      <c r="L333" s="4"/>
      <c r="M333" s="4"/>
      <c r="N333" s="4"/>
      <c r="U333" s="31"/>
    </row>
    <row r="334" spans="1:28" ht="15.75" x14ac:dyDescent="0.25">
      <c r="A334" s="4"/>
      <c r="B334" s="6"/>
      <c r="C334" s="6"/>
      <c r="D334" s="6"/>
      <c r="E334" s="6"/>
      <c r="F334" s="6"/>
      <c r="G334" s="6"/>
      <c r="H334" s="27"/>
      <c r="I334" s="6"/>
      <c r="J334" s="4"/>
      <c r="K334" s="4"/>
      <c r="L334" s="4"/>
      <c r="M334" s="4"/>
      <c r="N334" s="4"/>
      <c r="O334" s="6"/>
      <c r="P334" s="6"/>
      <c r="Q334" s="6"/>
      <c r="R334" s="6"/>
      <c r="S334" s="6"/>
      <c r="T334" s="6"/>
      <c r="U334" s="27"/>
    </row>
    <row r="335" spans="1:28" ht="15.75" x14ac:dyDescent="0.25">
      <c r="A335" s="4"/>
      <c r="B335" s="6"/>
      <c r="C335" s="6"/>
      <c r="D335" s="6"/>
      <c r="E335" s="6"/>
      <c r="F335" s="6"/>
      <c r="G335" s="6"/>
      <c r="H335" s="27"/>
      <c r="I335" s="6"/>
      <c r="J335" s="4"/>
      <c r="K335" s="4"/>
      <c r="L335" s="4"/>
      <c r="M335" s="4"/>
      <c r="N335" s="4"/>
      <c r="O335" s="6"/>
      <c r="P335" s="6"/>
      <c r="Q335" s="6"/>
      <c r="R335" s="6"/>
      <c r="S335" s="6"/>
      <c r="T335" s="6"/>
      <c r="U335" s="27"/>
    </row>
    <row r="336" spans="1:28" ht="15.75" x14ac:dyDescent="0.25">
      <c r="A336" s="4"/>
      <c r="B336" s="6"/>
      <c r="C336" s="6"/>
      <c r="D336" s="6"/>
      <c r="E336" s="6"/>
      <c r="F336" s="6"/>
      <c r="G336" s="6"/>
      <c r="H336" s="27"/>
      <c r="I336" s="6"/>
      <c r="J336" s="4"/>
      <c r="K336" s="4"/>
      <c r="L336" s="4"/>
      <c r="M336" s="4"/>
      <c r="N336" s="4"/>
      <c r="O336" s="6"/>
      <c r="P336" s="6"/>
      <c r="Q336" s="6"/>
      <c r="R336" s="6"/>
      <c r="S336" s="6"/>
      <c r="T336" s="6"/>
      <c r="U336" s="27"/>
    </row>
    <row r="337" spans="1:27" ht="15.75" x14ac:dyDescent="0.25">
      <c r="A337" s="4"/>
      <c r="B337" s="6"/>
      <c r="C337" s="6"/>
      <c r="D337" s="6"/>
      <c r="E337" s="6"/>
      <c r="F337" s="6"/>
      <c r="G337" s="6"/>
      <c r="H337" s="27"/>
      <c r="I337" s="32"/>
      <c r="J337" s="4"/>
      <c r="K337" s="4"/>
      <c r="L337" s="4"/>
      <c r="M337" s="4"/>
      <c r="N337" s="4"/>
      <c r="O337" s="6"/>
      <c r="P337" s="6"/>
      <c r="Q337" s="6"/>
      <c r="R337" s="6"/>
      <c r="S337" s="6"/>
      <c r="T337" s="6"/>
      <c r="U337" s="27"/>
    </row>
    <row r="338" spans="1:27" ht="15.75" x14ac:dyDescent="0.25">
      <c r="A338" s="4"/>
      <c r="B338" s="6"/>
      <c r="C338" s="6"/>
      <c r="D338" s="6"/>
      <c r="E338" s="6"/>
      <c r="F338" s="6"/>
      <c r="G338" s="6"/>
      <c r="H338" s="33"/>
      <c r="I338" s="6"/>
      <c r="O338" s="6"/>
      <c r="P338" s="6"/>
      <c r="Q338" s="6"/>
      <c r="R338" s="6"/>
      <c r="S338" s="6"/>
      <c r="T338" s="6"/>
      <c r="U338" s="33"/>
    </row>
    <row r="339" spans="1:27" ht="15.75" x14ac:dyDescent="0.25">
      <c r="A339" s="4"/>
      <c r="B339" s="6"/>
      <c r="C339" s="6"/>
      <c r="D339" s="6"/>
      <c r="E339" s="6"/>
      <c r="F339" s="6"/>
      <c r="G339" s="6"/>
      <c r="H339" s="27"/>
      <c r="I339" s="6"/>
      <c r="O339" s="6"/>
      <c r="P339" s="6"/>
      <c r="Q339" s="6"/>
      <c r="R339" s="6"/>
      <c r="S339" s="6"/>
      <c r="T339" s="6"/>
      <c r="U339" s="27"/>
    </row>
    <row r="340" spans="1:27" ht="15.75" x14ac:dyDescent="0.25">
      <c r="A340" s="4"/>
      <c r="B340" s="6"/>
      <c r="C340" s="6"/>
      <c r="D340" s="6"/>
      <c r="E340" s="6"/>
      <c r="F340" s="6"/>
      <c r="G340" s="6"/>
      <c r="H340" s="27"/>
      <c r="I340" s="34"/>
      <c r="O340" s="6"/>
      <c r="P340" s="6"/>
      <c r="Q340" s="6"/>
      <c r="R340" s="6"/>
      <c r="S340" s="6"/>
      <c r="T340" s="6"/>
      <c r="U340" s="27"/>
    </row>
    <row r="341" spans="1:27" x14ac:dyDescent="0.2">
      <c r="D341" s="4"/>
      <c r="E341" s="4"/>
      <c r="F341" s="4"/>
      <c r="G341" s="4"/>
      <c r="H341" s="4"/>
      <c r="I341" s="4"/>
    </row>
    <row r="342" spans="1:27" x14ac:dyDescent="0.2">
      <c r="D342" s="4"/>
      <c r="E342" s="4"/>
      <c r="F342" s="4"/>
      <c r="G342" s="4"/>
      <c r="H342" s="4"/>
      <c r="I342" s="4"/>
    </row>
    <row r="343" spans="1:27" x14ac:dyDescent="0.2">
      <c r="D343" s="4"/>
      <c r="E343" s="4"/>
      <c r="F343" s="4"/>
      <c r="G343" s="4"/>
      <c r="H343" s="4"/>
      <c r="I343" s="4"/>
    </row>
    <row r="344" spans="1:27" x14ac:dyDescent="0.2">
      <c r="D344" s="4"/>
      <c r="E344" s="4"/>
      <c r="F344" s="4"/>
      <c r="G344" s="4"/>
      <c r="H344" s="4"/>
      <c r="I344" s="4"/>
    </row>
    <row r="345" spans="1:27" x14ac:dyDescent="0.2">
      <c r="D345" s="4"/>
      <c r="E345" s="4"/>
      <c r="F345" s="4"/>
      <c r="G345" s="4"/>
      <c r="H345" s="4"/>
      <c r="I345" s="4"/>
    </row>
    <row r="346" spans="1:27" x14ac:dyDescent="0.2">
      <c r="D346" s="4"/>
      <c r="E346" s="4"/>
      <c r="F346" s="4"/>
      <c r="G346" s="4"/>
      <c r="H346" s="4"/>
      <c r="I346" s="4"/>
    </row>
    <row r="347" spans="1:27" ht="15.75" x14ac:dyDescent="0.25">
      <c r="A347" s="4"/>
      <c r="B347" s="35"/>
      <c r="C347" s="35"/>
      <c r="D347" s="35"/>
      <c r="E347" s="35"/>
      <c r="F347" s="36"/>
      <c r="G347" s="35"/>
      <c r="H347" s="27"/>
      <c r="I347" s="6"/>
      <c r="O347" s="35"/>
      <c r="P347" s="35"/>
      <c r="Q347" s="35"/>
      <c r="R347" s="35"/>
      <c r="S347" s="36"/>
      <c r="T347" s="35"/>
      <c r="U347" s="27"/>
    </row>
    <row r="348" spans="1:27" ht="15.75" x14ac:dyDescent="0.25">
      <c r="A348" s="4"/>
      <c r="B348" s="6"/>
      <c r="C348" s="6"/>
      <c r="D348" s="6"/>
      <c r="E348" s="6"/>
      <c r="F348" s="6"/>
      <c r="G348" s="6"/>
      <c r="H348" s="27"/>
      <c r="I348" s="6"/>
      <c r="O348" s="6"/>
      <c r="P348" s="6"/>
      <c r="Q348" s="6"/>
      <c r="R348" s="6"/>
      <c r="S348" s="6"/>
      <c r="T348" s="6"/>
      <c r="U348" s="27"/>
    </row>
    <row r="349" spans="1:27" ht="15.75" x14ac:dyDescent="0.25">
      <c r="A349" s="4"/>
      <c r="B349" s="6"/>
      <c r="C349" s="6"/>
      <c r="D349" s="6"/>
      <c r="E349" s="6"/>
      <c r="F349" s="6"/>
      <c r="G349" s="6"/>
      <c r="H349" s="27"/>
      <c r="I349" s="6"/>
      <c r="O349" s="6"/>
      <c r="P349" s="6"/>
      <c r="Q349" s="6"/>
      <c r="R349" s="6"/>
      <c r="S349" s="6"/>
      <c r="T349" s="6"/>
      <c r="U349" s="27"/>
    </row>
    <row r="350" spans="1:27" ht="25.5" x14ac:dyDescent="0.35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</row>
    <row r="351" spans="1:27" ht="26.25" x14ac:dyDescent="0.4">
      <c r="A351" s="190"/>
      <c r="B351" s="190"/>
      <c r="C351" s="190"/>
      <c r="D351" s="190"/>
      <c r="E351" s="190"/>
      <c r="F351" s="190"/>
      <c r="G351" s="190"/>
      <c r="H351" s="190"/>
      <c r="I351" s="190"/>
      <c r="J351" s="190"/>
      <c r="K351" s="190"/>
      <c r="L351" s="190"/>
      <c r="M351" s="190"/>
      <c r="N351" s="19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</row>
    <row r="352" spans="1:27" ht="26.25" x14ac:dyDescent="0.4">
      <c r="A352" s="190"/>
      <c r="B352" s="190"/>
      <c r="C352" s="190"/>
      <c r="D352" s="190"/>
      <c r="E352" s="190"/>
      <c r="F352" s="190"/>
      <c r="G352" s="190"/>
      <c r="H352" s="190"/>
      <c r="I352" s="190"/>
      <c r="J352" s="190"/>
      <c r="K352" s="190"/>
      <c r="L352" s="190"/>
      <c r="M352" s="190"/>
      <c r="N352" s="19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</row>
    <row r="353" spans="1:27" ht="15.75" x14ac:dyDescent="0.25">
      <c r="A353" s="4"/>
      <c r="B353" s="6"/>
      <c r="C353" s="6"/>
      <c r="D353" s="6"/>
      <c r="E353" s="6"/>
      <c r="F353" s="6"/>
      <c r="G353" s="6"/>
      <c r="H353" s="33"/>
      <c r="I353" s="6"/>
      <c r="O353" s="6"/>
      <c r="P353" s="6"/>
      <c r="Q353" s="6"/>
      <c r="R353" s="6"/>
      <c r="S353" s="6"/>
      <c r="T353" s="6"/>
      <c r="U353" s="33"/>
      <c r="V353" s="6"/>
    </row>
    <row r="354" spans="1:27" ht="18.75" x14ac:dyDescent="0.3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</row>
    <row r="355" spans="1:27" ht="18.75" x14ac:dyDescent="0.3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</row>
    <row r="356" spans="1:27" ht="18.75" x14ac:dyDescent="0.3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</row>
    <row r="357" spans="1:27" ht="18.75" x14ac:dyDescent="0.3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</row>
    <row r="358" spans="1:27" ht="18.75" x14ac:dyDescent="0.3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</row>
    <row r="359" spans="1:27" x14ac:dyDescent="0.2">
      <c r="A359" s="4"/>
      <c r="B359" s="37"/>
      <c r="C359" s="37"/>
      <c r="D359" s="37"/>
      <c r="E359" s="37"/>
      <c r="F359" s="37"/>
      <c r="G359" s="37"/>
      <c r="H359" s="3"/>
      <c r="I359" s="6"/>
      <c r="O359" s="6"/>
      <c r="P359" s="6"/>
      <c r="Q359" s="6"/>
      <c r="R359" s="6"/>
      <c r="S359" s="6"/>
      <c r="T359" s="6"/>
      <c r="U359" s="3"/>
    </row>
    <row r="360" spans="1:27" x14ac:dyDescent="0.2">
      <c r="A360" s="4"/>
      <c r="B360" s="37"/>
      <c r="C360" s="37"/>
      <c r="D360" s="37"/>
      <c r="E360" s="37"/>
      <c r="F360" s="37"/>
      <c r="G360" s="37"/>
      <c r="H360" s="3"/>
      <c r="I360" s="6"/>
      <c r="O360" s="6"/>
      <c r="P360" s="6"/>
      <c r="Q360" s="6"/>
      <c r="R360" s="6"/>
      <c r="S360" s="6"/>
      <c r="T360" s="6"/>
      <c r="U360" s="3"/>
    </row>
    <row r="361" spans="1:27" x14ac:dyDescent="0.2">
      <c r="A361" s="4"/>
      <c r="B361" s="37"/>
      <c r="C361" s="37"/>
      <c r="D361" s="37"/>
      <c r="E361" s="37"/>
      <c r="F361" s="37"/>
      <c r="G361" s="37"/>
      <c r="H361" s="3"/>
      <c r="I361" s="6"/>
      <c r="O361" s="6"/>
      <c r="P361" s="6"/>
      <c r="Q361" s="6"/>
      <c r="R361" s="6"/>
      <c r="S361" s="6"/>
      <c r="T361" s="6"/>
      <c r="U361" s="3"/>
    </row>
    <row r="362" spans="1:27" x14ac:dyDescent="0.2">
      <c r="A362" s="4"/>
      <c r="B362" s="37"/>
      <c r="C362" s="37"/>
      <c r="D362" s="37"/>
      <c r="E362" s="37"/>
      <c r="F362" s="37"/>
      <c r="G362" s="37"/>
      <c r="H362" s="3"/>
      <c r="I362" s="6"/>
      <c r="O362" s="6"/>
      <c r="P362" s="6"/>
      <c r="Q362" s="6"/>
      <c r="R362" s="6"/>
      <c r="S362" s="6"/>
      <c r="T362" s="6"/>
      <c r="U362" s="3"/>
    </row>
    <row r="363" spans="1:27" x14ac:dyDescent="0.2">
      <c r="A363" s="4"/>
      <c r="B363" s="37"/>
      <c r="C363" s="37"/>
      <c r="D363" s="37"/>
      <c r="E363" s="37"/>
      <c r="F363" s="37"/>
      <c r="G363" s="37"/>
      <c r="H363" s="3"/>
      <c r="I363" s="6"/>
      <c r="O363" s="6"/>
      <c r="P363" s="6"/>
      <c r="Q363" s="6"/>
      <c r="R363" s="6"/>
      <c r="S363" s="6"/>
      <c r="T363" s="6"/>
      <c r="U363" s="3"/>
    </row>
    <row r="364" spans="1:27" ht="15.75" x14ac:dyDescent="0.25">
      <c r="A364" s="4"/>
      <c r="B364" s="37"/>
      <c r="C364" s="37"/>
      <c r="D364" s="37"/>
      <c r="E364" s="37"/>
      <c r="F364" s="37"/>
      <c r="G364" s="37"/>
      <c r="H364" s="1"/>
      <c r="I364" s="6"/>
      <c r="O364" s="6"/>
      <c r="P364" s="6"/>
      <c r="Q364" s="6"/>
      <c r="R364" s="6"/>
      <c r="S364" s="6"/>
      <c r="T364" s="6"/>
      <c r="U364" s="1"/>
    </row>
    <row r="365" spans="1:27" x14ac:dyDescent="0.2">
      <c r="I365" s="6"/>
    </row>
    <row r="366" spans="1:27" ht="15.75" x14ac:dyDescent="0.25">
      <c r="A366" s="4"/>
      <c r="B366" s="37"/>
      <c r="C366" s="37"/>
      <c r="D366" s="37"/>
      <c r="E366" s="37"/>
      <c r="F366" s="37"/>
      <c r="G366" s="37"/>
      <c r="H366" s="1"/>
      <c r="I366" s="6"/>
      <c r="O366" s="6"/>
      <c r="P366" s="6"/>
      <c r="Q366" s="6"/>
      <c r="R366" s="6"/>
      <c r="U366" s="1"/>
    </row>
    <row r="367" spans="1:27" ht="15.75" x14ac:dyDescent="0.25">
      <c r="A367" s="4"/>
      <c r="B367" s="37"/>
      <c r="C367" s="37"/>
      <c r="D367" s="37"/>
      <c r="E367" s="37"/>
      <c r="F367" s="37"/>
      <c r="G367" s="37"/>
      <c r="H367" s="1"/>
      <c r="I367" s="6"/>
      <c r="O367" s="6"/>
      <c r="P367" s="6"/>
      <c r="Q367" s="6"/>
      <c r="R367" s="6"/>
      <c r="U367" s="1"/>
    </row>
    <row r="368" spans="1:27" ht="15" x14ac:dyDescent="0.25">
      <c r="A368" s="4"/>
      <c r="B368" s="37"/>
      <c r="C368" s="37"/>
      <c r="D368" s="37"/>
      <c r="E368" s="37"/>
      <c r="F368" s="37"/>
      <c r="G368" s="37"/>
      <c r="H368" s="38"/>
      <c r="I368" s="6"/>
      <c r="O368" s="6"/>
      <c r="P368" s="6"/>
      <c r="Q368" s="6"/>
      <c r="R368" s="6"/>
      <c r="U368" s="38"/>
    </row>
    <row r="369" spans="1:27" ht="15" x14ac:dyDescent="0.25">
      <c r="A369" s="4"/>
      <c r="B369" s="37"/>
      <c r="C369" s="37"/>
      <c r="D369" s="37"/>
      <c r="E369" s="37"/>
      <c r="F369" s="37"/>
      <c r="G369" s="37"/>
      <c r="H369" s="38"/>
      <c r="I369" s="6"/>
      <c r="O369" s="6"/>
      <c r="P369" s="6"/>
      <c r="Q369" s="6"/>
      <c r="R369" s="6"/>
      <c r="U369" s="38"/>
    </row>
    <row r="370" spans="1:27" ht="18.75" x14ac:dyDescent="0.3">
      <c r="A370" s="192"/>
      <c r="B370" s="192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</row>
    <row r="371" spans="1:27" x14ac:dyDescent="0.2">
      <c r="A371" s="4"/>
      <c r="B371" s="37"/>
      <c r="C371" s="37"/>
      <c r="D371" s="37"/>
      <c r="E371" s="37"/>
      <c r="F371" s="37"/>
      <c r="G371" s="37"/>
      <c r="H371" s="3"/>
      <c r="I371" s="6"/>
      <c r="O371" s="6"/>
      <c r="P371" s="6"/>
      <c r="Q371" s="6"/>
      <c r="R371" s="6"/>
      <c r="U371" s="3"/>
    </row>
    <row r="372" spans="1:27" x14ac:dyDescent="0.2">
      <c r="A372" s="4"/>
      <c r="B372" s="37"/>
      <c r="C372" s="37"/>
      <c r="D372" s="37"/>
      <c r="E372" s="37"/>
      <c r="F372" s="37"/>
      <c r="G372" s="37"/>
      <c r="H372" s="3"/>
      <c r="I372" s="6"/>
      <c r="O372" s="6"/>
      <c r="P372" s="6"/>
      <c r="Q372" s="6"/>
      <c r="R372" s="6"/>
      <c r="U372" s="3"/>
    </row>
    <row r="373" spans="1:27" x14ac:dyDescent="0.2">
      <c r="A373" s="4"/>
      <c r="B373" s="37"/>
      <c r="C373" s="37"/>
      <c r="D373" s="37"/>
      <c r="E373" s="37"/>
      <c r="F373" s="37"/>
      <c r="G373" s="37"/>
      <c r="H373" s="39"/>
      <c r="I373" s="6"/>
      <c r="Q373" s="3"/>
      <c r="R373" s="6"/>
      <c r="S373" s="6"/>
      <c r="T373" s="6"/>
      <c r="U373" s="6"/>
      <c r="V373" s="6"/>
      <c r="Y373" s="39"/>
    </row>
    <row r="374" spans="1:27" ht="15.75" x14ac:dyDescent="0.25">
      <c r="A374" s="4"/>
      <c r="B374" s="37"/>
      <c r="C374" s="37"/>
      <c r="D374" s="37"/>
      <c r="E374" s="37"/>
      <c r="F374" s="37"/>
      <c r="G374" s="37"/>
      <c r="H374" s="27"/>
      <c r="I374" s="6"/>
      <c r="Q374" s="3"/>
      <c r="R374" s="6"/>
      <c r="S374" s="6"/>
      <c r="T374" s="6"/>
      <c r="U374" s="6"/>
      <c r="V374" s="6"/>
      <c r="Y374" s="27"/>
    </row>
    <row r="375" spans="1:27" ht="15.75" x14ac:dyDescent="0.25">
      <c r="A375" s="4"/>
      <c r="B375" s="37"/>
      <c r="C375" s="37"/>
      <c r="D375" s="37"/>
      <c r="E375" s="37"/>
      <c r="F375" s="37"/>
      <c r="G375" s="37"/>
      <c r="H375" s="27"/>
      <c r="I375" s="34"/>
      <c r="Q375" s="3"/>
      <c r="R375" s="6"/>
      <c r="S375" s="6"/>
      <c r="T375" s="6"/>
      <c r="U375" s="6"/>
      <c r="V375" s="6"/>
      <c r="Y375" s="27"/>
    </row>
    <row r="376" spans="1:27" ht="15.75" x14ac:dyDescent="0.25">
      <c r="A376" s="4"/>
      <c r="B376" s="37"/>
      <c r="C376" s="37"/>
      <c r="D376" s="37"/>
      <c r="E376" s="37"/>
      <c r="F376" s="37"/>
      <c r="G376" s="37"/>
      <c r="H376" s="27"/>
      <c r="I376" s="6"/>
      <c r="Q376" s="3"/>
      <c r="R376" s="6"/>
      <c r="S376" s="6"/>
      <c r="T376" s="6"/>
      <c r="U376" s="6"/>
      <c r="V376" s="6"/>
      <c r="Y376" s="27"/>
    </row>
    <row r="377" spans="1:27" ht="15.75" x14ac:dyDescent="0.25">
      <c r="A377" s="4"/>
      <c r="B377" s="37"/>
      <c r="C377" s="37"/>
      <c r="D377" s="37"/>
      <c r="E377" s="37"/>
      <c r="F377" s="37"/>
      <c r="G377" s="37"/>
      <c r="H377" s="27"/>
      <c r="I377" s="6"/>
      <c r="Q377" s="3"/>
      <c r="R377" s="6"/>
      <c r="S377" s="6"/>
      <c r="T377" s="6"/>
      <c r="U377" s="6"/>
      <c r="V377" s="6"/>
      <c r="Y377" s="27"/>
    </row>
    <row r="378" spans="1:27" ht="15.75" x14ac:dyDescent="0.25">
      <c r="A378" s="4"/>
      <c r="B378" s="37"/>
      <c r="C378" s="37"/>
      <c r="D378" s="37"/>
      <c r="E378" s="37"/>
      <c r="F378" s="37"/>
      <c r="G378" s="37"/>
      <c r="H378" s="27"/>
      <c r="I378" s="32"/>
      <c r="Q378" s="23"/>
      <c r="R378" s="6"/>
      <c r="S378" s="6"/>
      <c r="T378" s="6"/>
      <c r="U378" s="6"/>
      <c r="V378" s="6"/>
      <c r="Y378" s="27"/>
    </row>
    <row r="379" spans="1:27" ht="15.75" x14ac:dyDescent="0.25">
      <c r="A379" s="4"/>
      <c r="B379" s="37"/>
      <c r="C379" s="37"/>
      <c r="D379" s="37"/>
      <c r="E379" s="37"/>
      <c r="F379" s="37"/>
      <c r="G379" s="37"/>
      <c r="H379" s="27"/>
      <c r="I379" s="6"/>
      <c r="Q379" s="3"/>
      <c r="R379" s="6"/>
      <c r="S379" s="6"/>
      <c r="T379" s="6"/>
      <c r="U379" s="6"/>
      <c r="V379" s="6"/>
      <c r="Y379" s="27"/>
    </row>
    <row r="380" spans="1:27" ht="15.75" x14ac:dyDescent="0.25">
      <c r="A380" s="4"/>
      <c r="B380" s="37"/>
      <c r="C380" s="37"/>
      <c r="D380" s="37"/>
      <c r="E380" s="37"/>
      <c r="F380" s="37"/>
      <c r="G380" s="37"/>
      <c r="H380" s="33"/>
      <c r="I380" s="6"/>
      <c r="Q380" s="3"/>
      <c r="R380" s="40"/>
      <c r="S380" s="6"/>
      <c r="T380" s="6"/>
      <c r="U380" s="6"/>
      <c r="V380" s="6"/>
      <c r="Y380" s="33"/>
    </row>
    <row r="381" spans="1:27" ht="15.75" x14ac:dyDescent="0.25">
      <c r="A381" s="4"/>
      <c r="B381" s="37"/>
      <c r="C381" s="37"/>
      <c r="D381" s="37"/>
      <c r="E381" s="37"/>
      <c r="F381" s="37"/>
      <c r="G381" s="37"/>
      <c r="H381" s="27"/>
      <c r="I381" s="6"/>
      <c r="Q381" s="3"/>
      <c r="R381" s="6"/>
      <c r="S381" s="6"/>
      <c r="T381" s="6"/>
      <c r="U381" s="6"/>
      <c r="V381" s="6"/>
      <c r="Y381" s="27"/>
    </row>
    <row r="382" spans="1:27" ht="15.75" x14ac:dyDescent="0.25">
      <c r="A382" s="4"/>
      <c r="B382" s="37"/>
      <c r="C382" s="37"/>
      <c r="D382" s="37"/>
      <c r="E382" s="37"/>
      <c r="F382" s="37"/>
      <c r="G382" s="37"/>
      <c r="H382" s="27"/>
      <c r="I382" s="6"/>
      <c r="Q382" s="5"/>
      <c r="R382" s="6"/>
      <c r="S382" s="6"/>
      <c r="T382" s="6"/>
      <c r="U382" s="6"/>
      <c r="V382" s="6"/>
      <c r="Y382" s="27"/>
    </row>
    <row r="383" spans="1:27" ht="15.75" x14ac:dyDescent="0.25">
      <c r="A383" s="4"/>
      <c r="B383" s="37"/>
      <c r="C383" s="37"/>
      <c r="D383" s="37"/>
      <c r="E383" s="37"/>
      <c r="F383" s="37"/>
      <c r="G383" s="37"/>
      <c r="H383" s="27"/>
      <c r="I383" s="6"/>
      <c r="Q383" s="5"/>
      <c r="R383" s="6"/>
      <c r="S383" s="6"/>
      <c r="T383" s="6"/>
      <c r="U383" s="6"/>
      <c r="V383" s="6"/>
      <c r="Y383" s="27"/>
    </row>
    <row r="384" spans="1:27" ht="15.75" x14ac:dyDescent="0.25">
      <c r="A384" s="4"/>
      <c r="B384" s="37"/>
      <c r="C384" s="37"/>
      <c r="D384" s="37"/>
      <c r="E384" s="37"/>
      <c r="F384" s="37"/>
      <c r="G384" s="37"/>
      <c r="H384" s="27"/>
      <c r="I384" s="6"/>
      <c r="Q384" s="5"/>
      <c r="R384" s="6"/>
      <c r="S384" s="6"/>
      <c r="T384" s="6"/>
      <c r="U384" s="6"/>
      <c r="V384" s="6"/>
      <c r="Y384" s="27"/>
    </row>
    <row r="385" spans="1:25" ht="15.75" x14ac:dyDescent="0.25">
      <c r="A385" s="4"/>
      <c r="B385" s="37"/>
      <c r="C385" s="37"/>
      <c r="D385" s="37"/>
      <c r="E385" s="37"/>
      <c r="F385" s="37"/>
      <c r="G385" s="37"/>
      <c r="H385" s="27"/>
      <c r="I385" s="6"/>
      <c r="Q385" s="5"/>
      <c r="R385" s="6"/>
      <c r="S385" s="6"/>
      <c r="T385" s="6"/>
      <c r="U385" s="6"/>
      <c r="V385" s="6"/>
      <c r="Y385" s="27"/>
    </row>
    <row r="386" spans="1:25" ht="18.75" x14ac:dyDescent="0.3">
      <c r="I386" s="6"/>
      <c r="Q386" s="5"/>
      <c r="R386" s="41"/>
      <c r="S386" s="41"/>
      <c r="T386" s="41"/>
      <c r="U386" s="41"/>
      <c r="V386" s="41"/>
      <c r="W386" s="41"/>
      <c r="X386" s="41"/>
      <c r="Y386" s="41"/>
    </row>
    <row r="390" spans="1:25" ht="15.75" x14ac:dyDescent="0.25">
      <c r="A390" s="4"/>
      <c r="B390" s="37"/>
      <c r="C390" s="37"/>
      <c r="D390" s="37"/>
      <c r="E390" s="37"/>
      <c r="F390" s="37"/>
      <c r="G390" s="37"/>
      <c r="H390" s="27"/>
      <c r="I390" s="32"/>
      <c r="Q390" s="23"/>
      <c r="R390" s="6"/>
      <c r="S390" s="6"/>
      <c r="T390" s="6"/>
      <c r="U390" s="6"/>
      <c r="V390" s="6"/>
      <c r="Y390" s="27"/>
    </row>
    <row r="391" spans="1:25" ht="15.75" x14ac:dyDescent="0.25">
      <c r="A391" s="4"/>
      <c r="B391" s="37"/>
      <c r="C391" s="37"/>
      <c r="D391" s="37"/>
      <c r="E391" s="37"/>
      <c r="F391" s="37"/>
      <c r="G391" s="37"/>
      <c r="H391" s="3"/>
      <c r="I391" s="6"/>
      <c r="Q391" s="3"/>
      <c r="R391" s="6"/>
      <c r="S391" s="6"/>
      <c r="T391" s="6"/>
      <c r="U391" s="6"/>
      <c r="V391" s="6"/>
      <c r="Y391" s="27"/>
    </row>
    <row r="392" spans="1:25" ht="15.75" x14ac:dyDescent="0.25">
      <c r="A392" s="4"/>
      <c r="B392" s="37"/>
      <c r="C392" s="37"/>
      <c r="D392" s="37"/>
      <c r="E392" s="37"/>
      <c r="F392" s="37"/>
      <c r="G392" s="37"/>
      <c r="H392" s="33"/>
      <c r="I392" s="34"/>
      <c r="Q392" s="22"/>
      <c r="R392" s="40"/>
      <c r="S392" s="6"/>
      <c r="T392" s="6"/>
      <c r="U392" s="6"/>
      <c r="V392" s="6"/>
      <c r="Y392" s="33"/>
    </row>
    <row r="393" spans="1:25" ht="15.75" x14ac:dyDescent="0.25">
      <c r="A393" s="4"/>
      <c r="B393" s="37"/>
      <c r="C393" s="37"/>
      <c r="D393" s="37"/>
      <c r="E393" s="37"/>
      <c r="F393" s="37"/>
      <c r="G393" s="37"/>
      <c r="H393" s="33"/>
      <c r="I393" s="6"/>
      <c r="Q393" s="3"/>
      <c r="R393" s="6"/>
      <c r="S393" s="6"/>
      <c r="T393" s="6"/>
      <c r="U393" s="6"/>
      <c r="V393" s="6"/>
      <c r="Y393" s="33"/>
    </row>
    <row r="394" spans="1:25" ht="15.75" x14ac:dyDescent="0.25">
      <c r="A394" s="4"/>
      <c r="B394" s="35"/>
      <c r="C394" s="42"/>
      <c r="D394" s="42"/>
      <c r="E394" s="42"/>
      <c r="F394" s="35"/>
      <c r="G394" s="35"/>
      <c r="H394" s="27"/>
      <c r="I394" s="6"/>
      <c r="Q394" s="3"/>
      <c r="R394" s="6"/>
      <c r="S394" s="6"/>
      <c r="T394" s="6"/>
      <c r="U394" s="6"/>
      <c r="V394" s="6"/>
      <c r="Y394" s="27"/>
    </row>
    <row r="395" spans="1:25" ht="15.75" x14ac:dyDescent="0.25">
      <c r="A395" s="4"/>
      <c r="B395" s="6"/>
      <c r="C395" s="6"/>
      <c r="D395" s="6"/>
      <c r="E395" s="6"/>
      <c r="F395" s="6"/>
      <c r="G395" s="6"/>
      <c r="H395" s="27"/>
      <c r="I395" s="6"/>
      <c r="Q395" s="3"/>
      <c r="R395" s="6"/>
      <c r="S395" s="6"/>
      <c r="T395" s="6"/>
      <c r="U395" s="6"/>
      <c r="V395" s="6"/>
      <c r="Y395" s="27"/>
    </row>
    <row r="396" spans="1:25" ht="15.75" x14ac:dyDescent="0.25">
      <c r="A396" s="4"/>
      <c r="B396" s="6"/>
      <c r="C396" s="6"/>
      <c r="D396" s="6"/>
      <c r="E396" s="6"/>
      <c r="F396" s="6"/>
      <c r="G396" s="6"/>
      <c r="H396" s="33"/>
      <c r="I396" s="6"/>
      <c r="Q396" s="3"/>
      <c r="R396" s="6"/>
      <c r="S396" s="6"/>
      <c r="T396" s="6"/>
      <c r="U396" s="6"/>
      <c r="V396" s="6"/>
      <c r="Y396" s="33"/>
    </row>
    <row r="397" spans="1:25" ht="15.75" x14ac:dyDescent="0.25">
      <c r="B397" s="37"/>
      <c r="C397" s="37"/>
      <c r="D397" s="37"/>
      <c r="E397" s="37"/>
      <c r="F397" s="37"/>
      <c r="G397" s="37"/>
      <c r="H397" s="1"/>
      <c r="I397" s="6"/>
      <c r="Q397" s="3"/>
      <c r="R397" s="6"/>
      <c r="S397" s="6"/>
      <c r="T397" s="6"/>
      <c r="U397" s="6"/>
      <c r="V397" s="6"/>
      <c r="Y397" s="1"/>
    </row>
    <row r="398" spans="1:25" x14ac:dyDescent="0.2">
      <c r="B398" s="37"/>
      <c r="C398" s="37"/>
      <c r="D398" s="37"/>
      <c r="E398" s="37"/>
      <c r="F398" s="37"/>
      <c r="G398" s="37"/>
      <c r="H398" s="6"/>
      <c r="I398" s="6"/>
      <c r="Q398" s="3"/>
      <c r="R398" s="6"/>
      <c r="S398" s="6"/>
      <c r="T398" s="6"/>
      <c r="U398" s="6"/>
      <c r="V398" s="6"/>
      <c r="Y398" s="5"/>
    </row>
    <row r="399" spans="1:25" x14ac:dyDescent="0.2">
      <c r="B399" s="37"/>
      <c r="C399" s="37"/>
      <c r="D399" s="37"/>
      <c r="E399" s="37"/>
      <c r="F399" s="37"/>
      <c r="G399" s="37"/>
      <c r="H399" s="6"/>
      <c r="I399" s="6"/>
      <c r="Q399" s="3"/>
      <c r="R399" s="6"/>
      <c r="S399" s="6"/>
      <c r="T399" s="6"/>
      <c r="U399" s="6"/>
      <c r="V399" s="6"/>
      <c r="Y399" s="5"/>
    </row>
    <row r="400" spans="1:25" ht="15.75" x14ac:dyDescent="0.25">
      <c r="B400" s="37"/>
      <c r="C400" s="37"/>
      <c r="D400" s="37"/>
      <c r="E400" s="37"/>
      <c r="F400" s="37"/>
      <c r="G400" s="37"/>
      <c r="H400" s="43"/>
      <c r="I400" s="6"/>
      <c r="Q400" s="3"/>
      <c r="R400" s="6"/>
      <c r="S400" s="6"/>
      <c r="T400" s="6"/>
      <c r="U400" s="6"/>
      <c r="V400" s="6"/>
      <c r="Y400" s="44"/>
    </row>
    <row r="401" spans="2:25" ht="15.75" x14ac:dyDescent="0.25">
      <c r="B401" s="37"/>
      <c r="C401" s="37"/>
      <c r="D401" s="37"/>
      <c r="E401" s="37"/>
      <c r="F401" s="37"/>
      <c r="G401" s="37"/>
      <c r="H401" s="35"/>
      <c r="I401" s="6"/>
      <c r="Q401" s="5"/>
      <c r="R401" s="6"/>
      <c r="S401" s="6"/>
      <c r="T401" s="6"/>
      <c r="U401" s="6"/>
      <c r="V401" s="6"/>
      <c r="Y401" s="1"/>
    </row>
    <row r="402" spans="2:25" ht="15.75" x14ac:dyDescent="0.25">
      <c r="B402" s="37"/>
      <c r="C402" s="37"/>
      <c r="D402" s="37"/>
      <c r="E402" s="37"/>
      <c r="F402" s="37"/>
      <c r="G402" s="37"/>
      <c r="H402" s="35"/>
      <c r="I402" s="6"/>
      <c r="Q402" s="5"/>
      <c r="R402" s="6"/>
      <c r="S402" s="6"/>
      <c r="T402" s="6"/>
      <c r="U402" s="6"/>
      <c r="V402" s="6"/>
      <c r="Y402" s="1"/>
    </row>
    <row r="403" spans="2:25" x14ac:dyDescent="0.2">
      <c r="B403" s="37"/>
      <c r="C403" s="37"/>
      <c r="D403" s="37"/>
      <c r="E403" s="37"/>
      <c r="F403" s="37"/>
      <c r="G403" s="37"/>
      <c r="H403" s="6"/>
      <c r="I403" s="6"/>
      <c r="Q403" s="5"/>
      <c r="R403" s="6"/>
      <c r="S403" s="6"/>
      <c r="T403" s="6"/>
      <c r="U403" s="6"/>
      <c r="V403" s="6"/>
      <c r="Y403" s="5"/>
    </row>
    <row r="404" spans="2:25" x14ac:dyDescent="0.2">
      <c r="B404" s="37"/>
      <c r="C404" s="37"/>
      <c r="D404" s="37"/>
      <c r="E404" s="37"/>
      <c r="F404" s="37"/>
      <c r="G404" s="37"/>
      <c r="H404" s="3"/>
      <c r="I404" s="6"/>
      <c r="Q404" s="5"/>
      <c r="R404" s="6"/>
      <c r="S404" s="6"/>
      <c r="T404" s="6"/>
      <c r="U404" s="6"/>
      <c r="V404" s="6"/>
      <c r="Y404" s="5"/>
    </row>
    <row r="405" spans="2:25" ht="12.75" customHeight="1" x14ac:dyDescent="0.25">
      <c r="B405" s="37"/>
      <c r="C405" s="37"/>
      <c r="D405" s="37"/>
      <c r="E405" s="37"/>
      <c r="F405" s="37"/>
      <c r="G405" s="37"/>
      <c r="H405" s="45"/>
      <c r="I405" s="6"/>
      <c r="Q405" s="5"/>
      <c r="R405" s="6"/>
      <c r="S405" s="6"/>
      <c r="T405" s="6"/>
      <c r="U405" s="6"/>
      <c r="V405" s="6"/>
      <c r="Y405" s="5"/>
    </row>
    <row r="406" spans="2:25" ht="12.75" customHeight="1" x14ac:dyDescent="0.25">
      <c r="B406" s="37"/>
      <c r="C406" s="37"/>
      <c r="D406" s="37"/>
      <c r="E406" s="37"/>
      <c r="F406" s="37"/>
      <c r="G406" s="37"/>
      <c r="H406" s="45"/>
      <c r="I406" s="6"/>
      <c r="Q406" s="5"/>
      <c r="R406" s="6"/>
      <c r="S406" s="6"/>
      <c r="T406" s="6"/>
      <c r="U406" s="6"/>
      <c r="V406" s="6"/>
      <c r="Y406" s="5"/>
    </row>
    <row r="407" spans="2:25" ht="15" x14ac:dyDescent="0.25">
      <c r="B407" s="37"/>
      <c r="C407" s="37"/>
      <c r="D407" s="37"/>
      <c r="E407" s="37"/>
      <c r="F407" s="37"/>
      <c r="G407" s="37"/>
      <c r="H407" s="45"/>
      <c r="I407" s="6"/>
      <c r="J407" s="6"/>
      <c r="K407" s="37"/>
      <c r="L407" s="37"/>
      <c r="M407" s="37"/>
      <c r="N407" s="37"/>
      <c r="P407" s="38"/>
      <c r="Q407" s="3"/>
      <c r="R407" s="5"/>
      <c r="S407" s="5"/>
      <c r="T407" s="3"/>
      <c r="U407" s="3"/>
      <c r="V407" s="3"/>
      <c r="W407" s="3"/>
      <c r="X407" s="5"/>
      <c r="Y407" s="5"/>
    </row>
    <row r="408" spans="2:25" ht="15" x14ac:dyDescent="0.25">
      <c r="B408" s="37"/>
      <c r="C408" s="37"/>
      <c r="D408" s="37"/>
      <c r="E408" s="37"/>
      <c r="F408" s="37"/>
      <c r="G408" s="37"/>
      <c r="H408" s="45"/>
      <c r="I408" s="6"/>
      <c r="J408" s="6"/>
      <c r="K408" s="37"/>
      <c r="L408" s="37"/>
      <c r="M408" s="37"/>
      <c r="N408" s="37"/>
      <c r="P408" s="38"/>
      <c r="Q408" s="3"/>
      <c r="R408" s="5"/>
      <c r="S408" s="5"/>
      <c r="T408" s="3"/>
      <c r="U408" s="3"/>
      <c r="V408" s="3"/>
      <c r="W408" s="3"/>
      <c r="X408" s="5"/>
      <c r="Y408" s="5"/>
    </row>
    <row r="409" spans="2:25" ht="15" x14ac:dyDescent="0.25">
      <c r="B409" s="37"/>
      <c r="C409" s="37"/>
      <c r="D409" s="37"/>
      <c r="E409" s="37"/>
      <c r="F409" s="37"/>
      <c r="G409" s="37"/>
      <c r="H409" s="38"/>
      <c r="I409" s="6"/>
      <c r="J409" s="6"/>
      <c r="K409" s="37"/>
      <c r="L409" s="37"/>
      <c r="M409" s="37"/>
      <c r="N409" s="37"/>
      <c r="P409" s="38"/>
      <c r="Q409" s="3"/>
      <c r="R409" s="5"/>
      <c r="S409" s="5"/>
      <c r="T409" s="3"/>
      <c r="U409" s="3"/>
      <c r="V409" s="3"/>
      <c r="W409" s="3"/>
      <c r="X409" s="5"/>
      <c r="Y409" s="5"/>
    </row>
    <row r="410" spans="2:25" x14ac:dyDescent="0.2">
      <c r="B410" s="37"/>
      <c r="C410" s="37"/>
      <c r="D410" s="37"/>
      <c r="E410" s="37"/>
      <c r="F410" s="37"/>
      <c r="G410" s="37"/>
      <c r="H410" s="3"/>
      <c r="I410" s="6"/>
      <c r="J410" s="6"/>
      <c r="K410" s="37"/>
      <c r="L410" s="37"/>
      <c r="M410" s="37"/>
      <c r="N410" s="37"/>
      <c r="P410" s="3"/>
      <c r="Q410" s="3"/>
      <c r="R410" s="5"/>
      <c r="S410" s="5"/>
      <c r="T410" s="5"/>
      <c r="U410" s="5"/>
      <c r="V410" s="5"/>
      <c r="W410" s="5"/>
      <c r="X410" s="5"/>
      <c r="Y410" s="5"/>
    </row>
    <row r="411" spans="2:25" x14ac:dyDescent="0.2">
      <c r="B411" s="37"/>
      <c r="C411" s="37"/>
      <c r="D411" s="37"/>
      <c r="E411" s="37"/>
      <c r="F411" s="37"/>
      <c r="G411" s="37"/>
      <c r="H411" s="3"/>
      <c r="I411" s="6"/>
      <c r="J411" s="6"/>
      <c r="K411" s="37"/>
      <c r="L411" s="37"/>
      <c r="M411" s="37"/>
      <c r="N411" s="37"/>
      <c r="P411" s="3"/>
      <c r="Q411" s="3"/>
      <c r="R411" s="5"/>
      <c r="S411" s="5"/>
      <c r="T411" s="5"/>
      <c r="U411" s="5"/>
      <c r="V411" s="5"/>
      <c r="W411" s="5"/>
      <c r="X411" s="5"/>
      <c r="Y411" s="5"/>
    </row>
    <row r="412" spans="2:25" x14ac:dyDescent="0.2">
      <c r="B412" s="37"/>
      <c r="C412" s="37"/>
      <c r="D412" s="37"/>
      <c r="E412" s="37"/>
      <c r="F412" s="37"/>
      <c r="G412" s="37"/>
      <c r="H412" s="39"/>
      <c r="I412" s="6"/>
      <c r="J412" s="6"/>
      <c r="K412" s="37"/>
      <c r="L412" s="37"/>
      <c r="M412" s="37"/>
      <c r="N412" s="37"/>
      <c r="P412" s="39"/>
      <c r="Q412" s="3"/>
      <c r="R412" s="5"/>
      <c r="S412" s="5"/>
      <c r="T412" s="5"/>
      <c r="U412" s="5"/>
      <c r="V412" s="5"/>
      <c r="W412" s="5"/>
      <c r="X412" s="5"/>
      <c r="Y412" s="5"/>
    </row>
    <row r="413" spans="2:25" x14ac:dyDescent="0.2">
      <c r="B413" s="37"/>
      <c r="C413" s="37"/>
      <c r="D413" s="37"/>
      <c r="E413" s="37"/>
      <c r="F413" s="37"/>
      <c r="G413" s="37"/>
      <c r="H413" s="3"/>
      <c r="I413" s="6"/>
      <c r="J413" s="6"/>
      <c r="K413" s="37"/>
      <c r="L413" s="37"/>
      <c r="M413" s="37"/>
      <c r="N413" s="37"/>
      <c r="P413" s="3"/>
      <c r="Q413" s="3"/>
      <c r="R413" s="5"/>
      <c r="S413" s="5"/>
      <c r="T413" s="5"/>
      <c r="U413" s="5"/>
      <c r="V413" s="5"/>
      <c r="W413" s="5"/>
      <c r="X413" s="5"/>
      <c r="Y413" s="5"/>
    </row>
    <row r="414" spans="2:25" ht="15.75" x14ac:dyDescent="0.25">
      <c r="B414" s="37"/>
      <c r="C414" s="37"/>
      <c r="D414" s="37"/>
      <c r="E414" s="37"/>
      <c r="F414" s="37"/>
      <c r="G414" s="37"/>
      <c r="H414" s="1"/>
      <c r="I414" s="34"/>
      <c r="J414" s="6"/>
      <c r="K414" s="37"/>
      <c r="L414" s="37"/>
      <c r="M414" s="37"/>
      <c r="N414" s="37"/>
      <c r="P414" s="1"/>
      <c r="Q414" s="22"/>
      <c r="R414" s="3"/>
      <c r="S414" s="5"/>
      <c r="T414" s="5"/>
      <c r="U414" s="5"/>
      <c r="V414" s="5"/>
      <c r="W414" s="5"/>
      <c r="X414" s="5"/>
      <c r="Y414" s="5"/>
    </row>
    <row r="415" spans="2:25" ht="15.75" x14ac:dyDescent="0.25">
      <c r="B415" s="37"/>
      <c r="C415" s="37"/>
      <c r="D415" s="37"/>
      <c r="E415" s="37"/>
      <c r="F415" s="37"/>
      <c r="G415" s="37"/>
      <c r="H415" s="27"/>
      <c r="I415" s="34"/>
      <c r="J415" s="6"/>
      <c r="K415" s="37"/>
      <c r="L415" s="37"/>
      <c r="M415" s="37"/>
      <c r="N415" s="37"/>
      <c r="P415" s="27"/>
      <c r="Q415" s="22"/>
      <c r="R415" s="3"/>
      <c r="S415" s="5"/>
      <c r="T415" s="5"/>
      <c r="U415" s="5"/>
      <c r="V415" s="5"/>
      <c r="W415" s="5"/>
      <c r="X415" s="5"/>
      <c r="Y415" s="5"/>
    </row>
    <row r="416" spans="2:25" ht="15.75" x14ac:dyDescent="0.25">
      <c r="B416" s="37"/>
      <c r="C416" s="37"/>
      <c r="D416" s="37"/>
      <c r="E416" s="37"/>
      <c r="F416" s="37"/>
      <c r="G416" s="37"/>
      <c r="H416" s="27"/>
      <c r="I416" s="34"/>
      <c r="J416" s="6"/>
      <c r="K416" s="37"/>
      <c r="L416" s="37"/>
      <c r="M416" s="37"/>
      <c r="N416" s="37"/>
      <c r="P416" s="27"/>
      <c r="Q416" s="22"/>
      <c r="R416" s="5"/>
      <c r="S416" s="5"/>
      <c r="T416" s="5"/>
      <c r="U416" s="5"/>
      <c r="V416" s="5"/>
      <c r="W416" s="5"/>
      <c r="X416" s="5"/>
      <c r="Y416" s="5"/>
    </row>
    <row r="417" spans="2:25" ht="15.75" x14ac:dyDescent="0.25">
      <c r="B417" s="37"/>
      <c r="C417" s="37"/>
      <c r="D417" s="37"/>
      <c r="E417" s="37"/>
      <c r="F417" s="37"/>
      <c r="G417" s="37"/>
      <c r="H417" s="27"/>
      <c r="I417" s="32"/>
      <c r="J417" s="6"/>
      <c r="K417" s="37"/>
      <c r="L417" s="37"/>
      <c r="M417" s="37"/>
      <c r="N417" s="37"/>
      <c r="P417" s="27"/>
      <c r="Q417" s="23"/>
      <c r="R417" s="5"/>
      <c r="S417" s="5"/>
      <c r="T417" s="5"/>
      <c r="U417" s="5"/>
      <c r="V417" s="5"/>
      <c r="W417" s="5"/>
      <c r="X417" s="5"/>
      <c r="Y417" s="5"/>
    </row>
    <row r="418" spans="2:25" ht="15.75" x14ac:dyDescent="0.25">
      <c r="B418" s="37"/>
      <c r="C418" s="37"/>
      <c r="D418" s="37"/>
      <c r="E418" s="37"/>
      <c r="F418" s="37"/>
      <c r="G418" s="37"/>
      <c r="H418" s="33"/>
      <c r="I418" s="34"/>
      <c r="J418" s="40"/>
      <c r="K418" s="37"/>
      <c r="L418" s="37"/>
      <c r="M418" s="37"/>
      <c r="N418" s="37"/>
      <c r="P418" s="33"/>
      <c r="Q418" s="22"/>
      <c r="R418" s="26"/>
      <c r="S418" s="5"/>
      <c r="T418" s="5"/>
      <c r="U418" s="5"/>
      <c r="V418" s="5"/>
      <c r="W418" s="5"/>
      <c r="X418" s="5"/>
      <c r="Y418" s="5"/>
    </row>
    <row r="419" spans="2:25" ht="15.75" x14ac:dyDescent="0.25">
      <c r="B419" s="37"/>
      <c r="C419" s="37"/>
      <c r="D419" s="37"/>
      <c r="E419" s="37"/>
      <c r="F419" s="37"/>
      <c r="G419" s="37"/>
      <c r="H419" s="27"/>
      <c r="I419" s="6"/>
      <c r="J419" s="6"/>
      <c r="K419" s="37"/>
      <c r="L419" s="37"/>
      <c r="M419" s="37"/>
      <c r="N419" s="37"/>
      <c r="P419" s="27"/>
      <c r="Q419" s="3"/>
      <c r="R419" s="5"/>
      <c r="S419" s="5"/>
      <c r="T419" s="5"/>
      <c r="U419" s="5"/>
      <c r="V419" s="5"/>
      <c r="W419" s="5"/>
      <c r="X419" s="5"/>
      <c r="Y419" s="5"/>
    </row>
    <row r="420" spans="2:25" ht="15.75" x14ac:dyDescent="0.25">
      <c r="B420" s="37"/>
      <c r="C420" s="37"/>
      <c r="D420" s="37"/>
      <c r="E420" s="37"/>
      <c r="F420" s="37"/>
      <c r="G420" s="37"/>
      <c r="H420" s="27"/>
      <c r="I420" s="6"/>
      <c r="J420" s="6"/>
      <c r="K420" s="37"/>
      <c r="L420" s="37"/>
      <c r="M420" s="37"/>
      <c r="N420" s="37"/>
      <c r="P420" s="27"/>
      <c r="Q420" s="3"/>
      <c r="R420" s="5"/>
      <c r="S420" s="5"/>
      <c r="T420" s="5"/>
      <c r="U420" s="5"/>
      <c r="V420" s="5"/>
      <c r="W420" s="5"/>
      <c r="X420" s="5"/>
      <c r="Y420" s="5"/>
    </row>
    <row r="421" spans="2:25" ht="15.75" x14ac:dyDescent="0.25">
      <c r="B421" s="37"/>
      <c r="C421" s="37"/>
      <c r="D421" s="37"/>
      <c r="E421" s="37"/>
      <c r="F421" s="37"/>
      <c r="G421" s="37"/>
      <c r="H421" s="27"/>
      <c r="I421" s="6"/>
      <c r="J421" s="6"/>
      <c r="K421" s="1"/>
      <c r="L421" s="1"/>
      <c r="M421" s="1"/>
      <c r="N421" s="1"/>
      <c r="O421" s="1"/>
      <c r="P421" s="27"/>
      <c r="Q421" s="3"/>
      <c r="R421" s="5"/>
      <c r="S421" s="5"/>
      <c r="T421" s="5"/>
      <c r="U421" s="5"/>
      <c r="V421" s="5"/>
      <c r="W421" s="5"/>
      <c r="X421" s="5"/>
      <c r="Y421" s="5"/>
    </row>
    <row r="422" spans="2:25" ht="15.75" x14ac:dyDescent="0.25">
      <c r="B422" s="37"/>
      <c r="C422" s="37"/>
      <c r="D422" s="37"/>
      <c r="E422" s="37"/>
      <c r="F422" s="37"/>
      <c r="G422" s="37"/>
      <c r="H422" s="27"/>
      <c r="I422" s="6"/>
      <c r="J422" s="6"/>
      <c r="K422" s="6"/>
      <c r="L422" s="6"/>
      <c r="M422" s="6"/>
      <c r="N422" s="6"/>
      <c r="O422" s="35"/>
      <c r="P422" s="27"/>
      <c r="Q422" s="3"/>
      <c r="R422" s="5"/>
      <c r="S422" s="5"/>
      <c r="T422" s="5"/>
      <c r="U422" s="5"/>
      <c r="V422" s="5"/>
      <c r="W422" s="5"/>
      <c r="X422" s="5"/>
      <c r="Y422" s="5"/>
    </row>
    <row r="423" spans="2:25" ht="15.75" x14ac:dyDescent="0.25">
      <c r="B423" s="37"/>
      <c r="C423" s="37"/>
      <c r="D423" s="37"/>
      <c r="E423" s="37"/>
      <c r="F423" s="37"/>
      <c r="G423" s="37"/>
      <c r="H423" s="27"/>
      <c r="I423" s="6"/>
      <c r="J423" s="6"/>
      <c r="K423" s="6"/>
      <c r="L423" s="6"/>
      <c r="M423" s="6"/>
      <c r="N423" s="6"/>
      <c r="O423" s="35"/>
      <c r="P423" s="27"/>
      <c r="Q423" s="3"/>
      <c r="R423" s="5"/>
      <c r="S423" s="5"/>
      <c r="T423" s="5"/>
      <c r="U423" s="5"/>
      <c r="V423" s="5"/>
      <c r="W423" s="5"/>
      <c r="X423" s="5"/>
      <c r="Y423" s="5"/>
    </row>
    <row r="424" spans="2:25" ht="15.75" x14ac:dyDescent="0.25">
      <c r="B424" s="37"/>
      <c r="C424" s="37"/>
      <c r="D424" s="37"/>
      <c r="E424" s="37"/>
      <c r="F424" s="37"/>
      <c r="G424" s="37"/>
      <c r="H424" s="27"/>
      <c r="I424" s="32"/>
      <c r="J424" s="6"/>
      <c r="K424" s="6"/>
      <c r="L424" s="6"/>
      <c r="M424" s="6"/>
      <c r="N424" s="6"/>
      <c r="O424" s="35"/>
      <c r="P424" s="27"/>
      <c r="Q424" s="23"/>
      <c r="R424" s="5"/>
      <c r="S424" s="5"/>
      <c r="T424" s="5"/>
      <c r="U424" s="5"/>
      <c r="V424" s="5"/>
      <c r="W424" s="5"/>
      <c r="X424" s="5"/>
      <c r="Y424" s="5"/>
    </row>
    <row r="425" spans="2:25" ht="15.75" x14ac:dyDescent="0.25">
      <c r="B425" s="37"/>
      <c r="C425" s="37"/>
      <c r="D425" s="37"/>
      <c r="E425" s="37"/>
      <c r="F425" s="37"/>
      <c r="G425" s="37"/>
      <c r="H425" s="33"/>
      <c r="I425" s="6"/>
      <c r="J425" s="6"/>
      <c r="K425" s="35"/>
      <c r="L425" s="35"/>
      <c r="M425" s="35"/>
      <c r="N425" s="35"/>
      <c r="P425" s="33"/>
      <c r="Q425" s="3"/>
      <c r="R425" s="5"/>
      <c r="S425" s="5"/>
      <c r="T425" s="5"/>
      <c r="U425" s="5"/>
      <c r="V425" s="5"/>
      <c r="W425" s="5"/>
      <c r="X425" s="5"/>
      <c r="Y425" s="5"/>
    </row>
    <row r="426" spans="2:25" ht="15.75" x14ac:dyDescent="0.25">
      <c r="B426" s="37"/>
      <c r="C426" s="37"/>
      <c r="D426" s="37"/>
      <c r="E426" s="37"/>
      <c r="F426" s="37"/>
      <c r="G426" s="37"/>
      <c r="H426" s="27"/>
      <c r="I426" s="6"/>
      <c r="J426" s="6"/>
      <c r="K426" s="35"/>
      <c r="L426" s="35"/>
      <c r="M426" s="35"/>
      <c r="N426" s="35"/>
      <c r="P426" s="27"/>
      <c r="Q426" s="3"/>
      <c r="R426" s="5"/>
      <c r="S426" s="5"/>
      <c r="T426" s="5"/>
      <c r="U426" s="5"/>
      <c r="V426" s="5"/>
      <c r="W426" s="5"/>
      <c r="X426" s="5"/>
      <c r="Y426" s="5"/>
    </row>
    <row r="427" spans="2:25" ht="15.75" x14ac:dyDescent="0.25">
      <c r="B427" s="37"/>
      <c r="C427" s="37"/>
      <c r="D427" s="37"/>
      <c r="E427" s="37"/>
      <c r="F427" s="37"/>
      <c r="G427" s="37"/>
      <c r="H427" s="27"/>
      <c r="I427" s="34"/>
      <c r="J427" s="6"/>
      <c r="K427" s="35"/>
      <c r="L427" s="42"/>
      <c r="M427" s="42"/>
      <c r="N427" s="42"/>
      <c r="P427" s="27"/>
      <c r="Q427" s="22"/>
      <c r="R427" s="5"/>
      <c r="S427" s="5"/>
      <c r="T427" s="5"/>
      <c r="U427" s="5"/>
      <c r="V427" s="5"/>
      <c r="W427" s="5"/>
      <c r="X427" s="5"/>
      <c r="Y427" s="5"/>
    </row>
    <row r="428" spans="2:25" ht="15.75" x14ac:dyDescent="0.25">
      <c r="B428" s="37"/>
      <c r="C428" s="37"/>
      <c r="D428" s="37"/>
      <c r="E428" s="37"/>
      <c r="F428" s="37"/>
      <c r="G428" s="37"/>
      <c r="H428" s="27"/>
      <c r="I428" s="34"/>
      <c r="J428" s="6"/>
      <c r="K428" s="6"/>
      <c r="L428" s="6"/>
      <c r="M428" s="6"/>
      <c r="N428" s="6"/>
      <c r="P428" s="27"/>
      <c r="Q428" s="22"/>
      <c r="R428" s="5"/>
      <c r="S428" s="5"/>
      <c r="T428" s="5"/>
      <c r="U428" s="5"/>
      <c r="V428" s="5"/>
      <c r="W428" s="5"/>
      <c r="X428" s="5"/>
      <c r="Y428" s="5"/>
    </row>
    <row r="429" spans="2:25" ht="15.75" x14ac:dyDescent="0.25">
      <c r="B429" s="37"/>
      <c r="C429" s="37"/>
      <c r="D429" s="37"/>
      <c r="E429" s="37"/>
      <c r="F429" s="37"/>
      <c r="G429" s="37"/>
      <c r="H429" s="27"/>
      <c r="I429" s="34"/>
      <c r="J429" s="6"/>
      <c r="K429" s="6"/>
      <c r="L429" s="6"/>
      <c r="M429" s="6"/>
      <c r="N429" s="6"/>
      <c r="P429" s="27"/>
      <c r="Q429" s="22"/>
      <c r="R429" s="5"/>
      <c r="S429" s="5"/>
      <c r="T429" s="5"/>
      <c r="U429" s="5"/>
      <c r="V429" s="5"/>
      <c r="W429" s="5"/>
      <c r="X429" s="5"/>
      <c r="Y429" s="5"/>
    </row>
    <row r="430" spans="2:25" ht="15.75" x14ac:dyDescent="0.25">
      <c r="B430" s="37"/>
      <c r="C430" s="37"/>
      <c r="D430" s="37"/>
      <c r="E430" s="37"/>
      <c r="F430" s="37"/>
      <c r="G430" s="37"/>
      <c r="H430" s="27"/>
      <c r="I430" s="34"/>
      <c r="J430" s="6"/>
      <c r="K430" s="6"/>
      <c r="L430" s="6"/>
      <c r="M430" s="6"/>
      <c r="N430" s="6"/>
      <c r="P430" s="27"/>
      <c r="Q430" s="22"/>
      <c r="R430" s="5"/>
      <c r="S430" s="5"/>
      <c r="T430" s="5"/>
      <c r="U430" s="5"/>
      <c r="V430" s="5"/>
      <c r="W430" s="5"/>
      <c r="X430" s="5"/>
      <c r="Y430" s="5"/>
    </row>
    <row r="431" spans="2:25" ht="15.75" x14ac:dyDescent="0.25">
      <c r="B431" s="37"/>
      <c r="C431" s="37"/>
      <c r="D431" s="37"/>
      <c r="E431" s="37"/>
      <c r="F431" s="37"/>
      <c r="G431" s="37"/>
      <c r="H431" s="27"/>
      <c r="I431" s="34"/>
      <c r="J431" s="6"/>
      <c r="K431" s="6"/>
      <c r="L431" s="6"/>
      <c r="M431" s="6"/>
      <c r="N431" s="6"/>
      <c r="P431" s="27"/>
      <c r="Q431" s="22"/>
      <c r="R431" s="5"/>
      <c r="S431" s="5"/>
      <c r="T431" s="5"/>
      <c r="U431" s="5"/>
      <c r="V431" s="5"/>
      <c r="W431" s="5"/>
      <c r="X431" s="5"/>
      <c r="Y431" s="5"/>
    </row>
    <row r="432" spans="2:25" ht="15.75" x14ac:dyDescent="0.25">
      <c r="B432" s="37"/>
      <c r="C432" s="37"/>
      <c r="D432" s="37"/>
      <c r="E432" s="37"/>
      <c r="F432" s="37"/>
      <c r="G432" s="37"/>
      <c r="H432" s="27"/>
      <c r="I432" s="32"/>
      <c r="J432" s="6"/>
      <c r="K432" s="6"/>
      <c r="L432" s="6"/>
      <c r="M432" s="6"/>
      <c r="N432" s="6"/>
      <c r="P432" s="27"/>
      <c r="Q432" s="23"/>
      <c r="R432" s="5"/>
      <c r="S432" s="5"/>
      <c r="T432" s="5"/>
      <c r="U432" s="5"/>
      <c r="V432" s="5"/>
      <c r="W432" s="5"/>
      <c r="X432" s="5"/>
      <c r="Y432" s="5"/>
    </row>
    <row r="433" spans="2:25" x14ac:dyDescent="0.2">
      <c r="B433" s="37"/>
      <c r="C433" s="37"/>
      <c r="D433" s="37"/>
      <c r="E433" s="37"/>
      <c r="F433" s="37"/>
      <c r="G433" s="37"/>
      <c r="H433" s="3"/>
      <c r="I433" s="6"/>
      <c r="J433" s="6"/>
      <c r="K433" s="6"/>
      <c r="L433" s="6"/>
      <c r="M433" s="6"/>
      <c r="N433" s="6"/>
      <c r="P433" s="5"/>
      <c r="Q433" s="3"/>
      <c r="R433" s="5"/>
      <c r="S433" s="5"/>
      <c r="T433" s="5"/>
      <c r="U433" s="5"/>
      <c r="V433" s="5"/>
      <c r="W433" s="5"/>
      <c r="X433" s="5"/>
      <c r="Y433" s="5"/>
    </row>
    <row r="434" spans="2:25" ht="15.75" x14ac:dyDescent="0.25">
      <c r="B434" s="37"/>
      <c r="C434" s="37"/>
      <c r="D434" s="37"/>
      <c r="E434" s="37"/>
      <c r="F434" s="37"/>
      <c r="G434" s="37"/>
      <c r="H434" s="33"/>
      <c r="I434" s="40"/>
      <c r="J434" s="40"/>
      <c r="K434" s="6"/>
      <c r="L434" s="6"/>
      <c r="M434" s="6"/>
      <c r="N434" s="6"/>
      <c r="P434" s="33"/>
      <c r="Q434" s="26"/>
      <c r="R434" s="26"/>
      <c r="S434" s="5"/>
      <c r="T434" s="5"/>
      <c r="U434" s="5"/>
      <c r="V434" s="5"/>
      <c r="W434" s="5"/>
      <c r="X434" s="5"/>
      <c r="Y434" s="5"/>
    </row>
    <row r="435" spans="2:25" ht="15.75" x14ac:dyDescent="0.25">
      <c r="B435" s="37"/>
      <c r="C435" s="37"/>
      <c r="D435" s="37"/>
      <c r="E435" s="37"/>
      <c r="F435" s="37"/>
      <c r="G435" s="37"/>
      <c r="H435" s="27"/>
      <c r="I435" s="6"/>
      <c r="J435" s="6"/>
      <c r="K435" s="6"/>
      <c r="L435" s="6"/>
      <c r="M435" s="6"/>
      <c r="N435" s="6"/>
      <c r="P435" s="27"/>
      <c r="Q435" s="3"/>
      <c r="R435" s="5"/>
      <c r="S435" s="5"/>
      <c r="T435" s="5"/>
      <c r="U435" s="5"/>
      <c r="V435" s="5"/>
      <c r="W435" s="5"/>
      <c r="X435" s="5"/>
      <c r="Y435" s="5"/>
    </row>
    <row r="436" spans="2:25" ht="15.75" x14ac:dyDescent="0.25">
      <c r="B436" s="37"/>
      <c r="C436" s="37"/>
      <c r="D436" s="37"/>
      <c r="E436" s="37"/>
      <c r="F436" s="37"/>
      <c r="G436" s="37"/>
      <c r="H436" s="27"/>
      <c r="I436" s="6"/>
      <c r="J436" s="6"/>
      <c r="K436" s="6"/>
      <c r="L436" s="6"/>
      <c r="M436" s="6"/>
      <c r="N436" s="6"/>
      <c r="P436" s="27"/>
      <c r="Q436" s="3"/>
      <c r="R436" s="5"/>
      <c r="S436" s="5"/>
      <c r="T436" s="5"/>
      <c r="U436" s="5"/>
      <c r="V436" s="5"/>
      <c r="W436" s="5"/>
      <c r="X436" s="5"/>
      <c r="Y436" s="5"/>
    </row>
    <row r="437" spans="2:25" ht="15.75" x14ac:dyDescent="0.25">
      <c r="B437" s="37"/>
      <c r="C437" s="37"/>
      <c r="D437" s="37"/>
      <c r="E437" s="37"/>
      <c r="F437" s="37"/>
      <c r="G437" s="37"/>
      <c r="H437" s="27"/>
      <c r="I437" s="6"/>
      <c r="J437" s="6"/>
      <c r="K437" s="6"/>
      <c r="L437" s="6"/>
      <c r="M437" s="6"/>
      <c r="N437" s="6"/>
      <c r="P437" s="27"/>
      <c r="Q437" s="3"/>
      <c r="R437" s="5"/>
      <c r="S437" s="5"/>
      <c r="T437" s="5"/>
      <c r="U437" s="5"/>
      <c r="V437" s="5"/>
      <c r="W437" s="5"/>
      <c r="X437" s="5"/>
      <c r="Y437" s="5"/>
    </row>
    <row r="438" spans="2:25" ht="15.75" x14ac:dyDescent="0.25">
      <c r="B438" s="37"/>
      <c r="C438" s="37"/>
      <c r="D438" s="37"/>
      <c r="E438" s="37"/>
      <c r="F438" s="37"/>
      <c r="G438" s="37"/>
      <c r="H438" s="33"/>
      <c r="I438" s="6"/>
      <c r="J438" s="6"/>
      <c r="K438" s="6"/>
      <c r="L438" s="6"/>
      <c r="M438" s="6"/>
      <c r="N438" s="6"/>
      <c r="P438" s="33"/>
      <c r="Q438" s="3"/>
      <c r="R438" s="5"/>
      <c r="S438" s="5"/>
      <c r="T438" s="5"/>
      <c r="U438" s="5"/>
      <c r="V438" s="5"/>
      <c r="W438" s="5"/>
      <c r="X438" s="5"/>
      <c r="Y438" s="5"/>
    </row>
    <row r="439" spans="2:25" ht="15.75" x14ac:dyDescent="0.25">
      <c r="B439" s="37"/>
      <c r="C439" s="37"/>
      <c r="D439" s="37"/>
      <c r="E439" s="37"/>
      <c r="F439" s="37"/>
      <c r="G439" s="37"/>
      <c r="H439" s="27"/>
      <c r="I439" s="6"/>
      <c r="J439" s="6"/>
      <c r="K439" s="6"/>
      <c r="L439" s="6"/>
      <c r="M439" s="6"/>
      <c r="N439" s="6"/>
      <c r="P439" s="27"/>
      <c r="Q439" s="3"/>
      <c r="R439" s="5"/>
      <c r="S439" s="5"/>
      <c r="T439" s="5"/>
      <c r="U439" s="5"/>
      <c r="V439" s="5"/>
      <c r="W439" s="5"/>
      <c r="X439" s="5"/>
      <c r="Y439" s="5"/>
    </row>
    <row r="440" spans="2:25" ht="15.75" x14ac:dyDescent="0.25">
      <c r="B440" s="37"/>
      <c r="C440" s="37"/>
      <c r="D440" s="37"/>
      <c r="E440" s="37"/>
      <c r="F440" s="37"/>
      <c r="G440" s="37"/>
      <c r="H440" s="3"/>
      <c r="I440" s="6"/>
      <c r="J440" s="6"/>
      <c r="K440" s="6"/>
      <c r="L440" s="6"/>
      <c r="M440" s="6"/>
      <c r="N440" s="6"/>
      <c r="P440" s="27"/>
      <c r="Q440" s="3"/>
      <c r="R440" s="5"/>
      <c r="S440" s="5"/>
      <c r="T440" s="5"/>
      <c r="U440" s="5"/>
      <c r="V440" s="5"/>
      <c r="W440" s="5"/>
      <c r="X440" s="5"/>
      <c r="Y440" s="5"/>
    </row>
    <row r="441" spans="2:25" ht="15.75" x14ac:dyDescent="0.25">
      <c r="B441" s="37"/>
      <c r="C441" s="37"/>
      <c r="D441" s="37"/>
      <c r="E441" s="37"/>
      <c r="F441" s="37"/>
      <c r="G441" s="37"/>
      <c r="H441" s="3"/>
      <c r="I441" s="6"/>
      <c r="J441" s="6"/>
      <c r="K441" s="6"/>
      <c r="L441" s="6"/>
      <c r="M441" s="6"/>
      <c r="N441" s="6"/>
      <c r="P441" s="33"/>
      <c r="Q441" s="3"/>
      <c r="R441" s="5"/>
      <c r="S441" s="5"/>
      <c r="T441" s="5"/>
      <c r="U441" s="5"/>
      <c r="V441" s="5"/>
      <c r="W441" s="5"/>
      <c r="X441" s="5"/>
      <c r="Y441" s="5"/>
    </row>
    <row r="442" spans="2:25" ht="15.75" x14ac:dyDescent="0.25">
      <c r="B442" s="37"/>
      <c r="C442" s="37"/>
      <c r="D442" s="37"/>
      <c r="E442" s="37"/>
      <c r="F442" s="37"/>
      <c r="G442" s="37"/>
      <c r="H442" s="3"/>
      <c r="I442" s="6"/>
      <c r="J442" s="6"/>
      <c r="K442" s="6"/>
      <c r="L442" s="6"/>
      <c r="M442" s="6"/>
      <c r="N442" s="6"/>
      <c r="P442" s="27"/>
      <c r="Q442" s="3"/>
      <c r="R442" s="5"/>
      <c r="S442" s="5"/>
      <c r="T442" s="5"/>
      <c r="U442" s="5"/>
      <c r="V442" s="5"/>
      <c r="W442" s="5"/>
      <c r="X442" s="5"/>
      <c r="Y442" s="5"/>
    </row>
    <row r="443" spans="2:25" x14ac:dyDescent="0.2">
      <c r="B443" s="37"/>
      <c r="C443" s="37"/>
      <c r="D443" s="37"/>
      <c r="E443" s="37"/>
      <c r="F443" s="37"/>
      <c r="G443" s="37"/>
      <c r="H443" s="3"/>
      <c r="I443" s="6"/>
      <c r="J443" s="6"/>
      <c r="K443" s="37"/>
      <c r="L443" s="37"/>
      <c r="M443" s="37"/>
      <c r="N443" s="37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2:25" x14ac:dyDescent="0.2">
      <c r="B444" s="37"/>
      <c r="C444" s="37"/>
      <c r="D444" s="37"/>
      <c r="E444" s="37"/>
      <c r="F444" s="37"/>
      <c r="G444" s="37"/>
      <c r="H444" s="3"/>
      <c r="I444" s="6"/>
      <c r="J444" s="6"/>
      <c r="K444" s="37"/>
      <c r="L444" s="37"/>
      <c r="M444" s="37"/>
      <c r="N444" s="37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2:25" x14ac:dyDescent="0.2">
      <c r="B445" s="37"/>
      <c r="C445" s="37"/>
      <c r="D445" s="37"/>
      <c r="E445" s="37"/>
      <c r="F445" s="37"/>
      <c r="G445" s="37"/>
      <c r="H445" s="3"/>
      <c r="I445" s="6"/>
      <c r="J445" s="6"/>
      <c r="K445" s="37"/>
      <c r="L445" s="37"/>
      <c r="M445" s="37"/>
      <c r="N445" s="37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2:25" ht="15.75" x14ac:dyDescent="0.25">
      <c r="B446" s="37"/>
      <c r="C446" s="37"/>
      <c r="D446" s="37"/>
      <c r="E446" s="37"/>
      <c r="F446" s="37"/>
      <c r="G446" s="37"/>
      <c r="H446" s="27"/>
      <c r="I446" s="6"/>
      <c r="J446" s="6"/>
      <c r="K446" s="37"/>
      <c r="L446" s="37"/>
      <c r="M446" s="37"/>
      <c r="N446" s="37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2:25" ht="15.75" x14ac:dyDescent="0.25">
      <c r="B447" s="37"/>
      <c r="C447" s="37"/>
      <c r="D447" s="37"/>
      <c r="E447" s="37"/>
      <c r="F447" s="37"/>
      <c r="G447" s="37"/>
      <c r="H447" s="33"/>
      <c r="I447" s="6"/>
      <c r="J447" s="6"/>
      <c r="K447" s="37"/>
      <c r="L447" s="37"/>
      <c r="M447" s="37"/>
      <c r="N447" s="37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2:25" ht="15.75" x14ac:dyDescent="0.25">
      <c r="B448" s="37"/>
      <c r="C448" s="37"/>
      <c r="D448" s="37"/>
      <c r="E448" s="37"/>
      <c r="F448" s="37"/>
      <c r="G448" s="37"/>
      <c r="H448" s="27"/>
      <c r="I448" s="6"/>
      <c r="J448" s="6"/>
      <c r="K448" s="37"/>
      <c r="L448" s="37"/>
      <c r="M448" s="37"/>
      <c r="N448" s="37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2:25" x14ac:dyDescent="0.2">
      <c r="B449" s="37"/>
      <c r="C449" s="37"/>
      <c r="D449" s="37"/>
      <c r="E449" s="37"/>
      <c r="F449" s="37"/>
      <c r="G449" s="37"/>
      <c r="H449" s="3"/>
      <c r="I449" s="6"/>
      <c r="J449" s="6"/>
      <c r="K449" s="37"/>
      <c r="L449" s="37"/>
      <c r="M449" s="37"/>
      <c r="N449" s="37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2:25" ht="15.75" x14ac:dyDescent="0.25">
      <c r="B450" s="37"/>
      <c r="C450" s="37"/>
      <c r="D450" s="37"/>
      <c r="E450" s="37"/>
      <c r="F450" s="37"/>
      <c r="G450" s="37"/>
      <c r="H450" s="27"/>
      <c r="I450" s="6"/>
      <c r="J450" s="6"/>
      <c r="K450" s="37"/>
      <c r="L450" s="37"/>
      <c r="M450" s="37"/>
      <c r="N450" s="37"/>
      <c r="P450" s="27"/>
      <c r="Q450" s="3"/>
      <c r="R450" s="5"/>
      <c r="S450" s="5"/>
      <c r="T450" s="5"/>
      <c r="U450" s="5"/>
      <c r="V450" s="5"/>
      <c r="W450" s="5"/>
      <c r="X450" s="5"/>
      <c r="Y450" s="5"/>
    </row>
    <row r="451" spans="2:25" ht="15.75" x14ac:dyDescent="0.25">
      <c r="B451" s="37"/>
      <c r="C451" s="37"/>
      <c r="D451" s="37"/>
      <c r="E451" s="37"/>
      <c r="F451" s="37"/>
      <c r="G451" s="37"/>
      <c r="H451" s="1"/>
      <c r="I451" s="6"/>
      <c r="J451" s="6"/>
      <c r="K451" s="37"/>
      <c r="L451" s="37"/>
      <c r="M451" s="37"/>
      <c r="N451" s="37"/>
      <c r="P451" s="1"/>
      <c r="Q451" s="3"/>
      <c r="R451" s="5"/>
      <c r="S451" s="5"/>
      <c r="T451" s="5"/>
      <c r="U451" s="5"/>
      <c r="V451" s="5"/>
      <c r="W451" s="5"/>
      <c r="X451" s="5"/>
      <c r="Y451" s="5"/>
    </row>
    <row r="452" spans="2:25" ht="15" x14ac:dyDescent="0.25">
      <c r="B452" s="37"/>
      <c r="C452" s="37"/>
      <c r="D452" s="37"/>
      <c r="E452" s="37"/>
      <c r="F452" s="37"/>
      <c r="G452" s="37"/>
      <c r="H452" s="38"/>
      <c r="I452" s="6"/>
      <c r="J452" s="6"/>
      <c r="K452" s="37"/>
      <c r="L452" s="37"/>
      <c r="M452" s="37"/>
      <c r="N452" s="37"/>
      <c r="P452" s="38"/>
      <c r="Q452" s="3"/>
      <c r="R452" s="5"/>
      <c r="S452" s="5"/>
      <c r="T452" s="5"/>
      <c r="U452" s="5"/>
      <c r="V452" s="5"/>
      <c r="W452" s="5"/>
      <c r="X452" s="5"/>
      <c r="Y452" s="5"/>
    </row>
    <row r="453" spans="2:25" ht="15" x14ac:dyDescent="0.25">
      <c r="B453" s="37"/>
      <c r="C453" s="37"/>
      <c r="D453" s="37"/>
      <c r="E453" s="37"/>
      <c r="F453" s="37"/>
      <c r="G453" s="37"/>
      <c r="H453" s="38"/>
      <c r="I453" s="6"/>
      <c r="J453" s="6"/>
      <c r="K453" s="37"/>
      <c r="L453" s="37"/>
      <c r="M453" s="37"/>
      <c r="N453" s="37"/>
      <c r="P453" s="38"/>
      <c r="Q453" s="3"/>
      <c r="R453" s="5"/>
      <c r="S453" s="5"/>
      <c r="T453" s="5"/>
      <c r="U453" s="5"/>
      <c r="V453" s="5"/>
      <c r="W453" s="5"/>
      <c r="X453" s="5"/>
      <c r="Y453" s="5"/>
    </row>
    <row r="454" spans="2:25" x14ac:dyDescent="0.2">
      <c r="B454" s="37"/>
      <c r="C454" s="37"/>
      <c r="D454" s="37"/>
      <c r="E454" s="37"/>
      <c r="F454" s="37"/>
      <c r="G454" s="37"/>
      <c r="H454" s="3"/>
      <c r="I454" s="6"/>
      <c r="J454" s="6"/>
      <c r="K454" s="37"/>
      <c r="L454" s="37"/>
      <c r="M454" s="37"/>
      <c r="N454" s="37"/>
      <c r="P454" s="3"/>
      <c r="Q454" s="3"/>
      <c r="R454" s="5"/>
      <c r="S454" s="5"/>
      <c r="T454" s="5"/>
      <c r="U454" s="5"/>
      <c r="V454" s="5"/>
      <c r="W454" s="5"/>
      <c r="X454" s="5"/>
      <c r="Y454" s="5"/>
    </row>
    <row r="455" spans="2:25" x14ac:dyDescent="0.2">
      <c r="B455" s="37"/>
      <c r="C455" s="37"/>
      <c r="D455" s="37"/>
      <c r="E455" s="37"/>
      <c r="F455" s="37"/>
      <c r="G455" s="37"/>
      <c r="H455" s="3"/>
      <c r="I455" s="6"/>
      <c r="J455" s="6"/>
      <c r="K455" s="37"/>
      <c r="L455" s="37"/>
      <c r="M455" s="37"/>
      <c r="N455" s="37"/>
      <c r="P455" s="3"/>
      <c r="Q455" s="3"/>
      <c r="R455" s="5"/>
      <c r="S455" s="5"/>
      <c r="T455" s="5"/>
      <c r="U455" s="5"/>
      <c r="V455" s="5"/>
      <c r="W455" s="5"/>
      <c r="X455" s="5"/>
      <c r="Y455" s="5"/>
    </row>
    <row r="456" spans="2:25" x14ac:dyDescent="0.2">
      <c r="B456" s="37"/>
      <c r="C456" s="37"/>
      <c r="D456" s="37"/>
      <c r="E456" s="37"/>
      <c r="F456" s="37"/>
      <c r="G456" s="37"/>
      <c r="H456" s="3"/>
      <c r="I456" s="6"/>
      <c r="J456" s="6"/>
      <c r="K456" s="37"/>
      <c r="L456" s="37"/>
      <c r="M456" s="37"/>
      <c r="N456" s="37"/>
      <c r="P456" s="3"/>
      <c r="Q456" s="3"/>
      <c r="R456" s="5"/>
      <c r="S456" s="5"/>
      <c r="T456" s="5"/>
      <c r="U456" s="5"/>
      <c r="V456" s="5"/>
      <c r="W456" s="5"/>
      <c r="X456" s="5"/>
      <c r="Y456" s="5"/>
    </row>
    <row r="457" spans="2:25" x14ac:dyDescent="0.2">
      <c r="B457" s="37"/>
      <c r="C457" s="37"/>
      <c r="D457" s="37"/>
      <c r="E457" s="37"/>
      <c r="F457" s="37"/>
      <c r="G457" s="37"/>
      <c r="H457" s="39"/>
      <c r="I457" s="6"/>
      <c r="J457" s="6"/>
      <c r="K457" s="37"/>
      <c r="L457" s="37"/>
      <c r="M457" s="37"/>
      <c r="N457" s="37"/>
      <c r="P457" s="39"/>
      <c r="Q457" s="3"/>
      <c r="R457" s="5"/>
      <c r="S457" s="5"/>
      <c r="T457" s="5"/>
      <c r="U457" s="5"/>
      <c r="V457" s="5"/>
      <c r="W457" s="5"/>
      <c r="X457" s="5"/>
      <c r="Y457" s="5"/>
    </row>
    <row r="458" spans="2:25" ht="15.75" x14ac:dyDescent="0.25">
      <c r="B458" s="37"/>
      <c r="C458" s="37"/>
      <c r="D458" s="37"/>
      <c r="E458" s="37"/>
      <c r="F458" s="37"/>
      <c r="G458" s="37"/>
      <c r="H458" s="1"/>
      <c r="I458" s="6"/>
      <c r="J458" s="6"/>
      <c r="K458" s="37"/>
      <c r="L458" s="37"/>
      <c r="M458" s="37"/>
      <c r="N458" s="37"/>
      <c r="P458" s="1"/>
      <c r="Q458" s="3"/>
      <c r="R458" s="5"/>
      <c r="S458" s="5"/>
      <c r="T458" s="5"/>
      <c r="U458" s="5"/>
      <c r="V458" s="5"/>
      <c r="W458" s="5"/>
      <c r="X458" s="5"/>
      <c r="Y458" s="5"/>
    </row>
    <row r="459" spans="2:25" ht="15.75" x14ac:dyDescent="0.25">
      <c r="B459" s="37"/>
      <c r="C459" s="37"/>
      <c r="D459" s="37"/>
      <c r="E459" s="37"/>
      <c r="F459" s="37"/>
      <c r="G459" s="37"/>
      <c r="H459" s="27"/>
      <c r="I459" s="34"/>
      <c r="J459" s="6"/>
      <c r="K459" s="37"/>
      <c r="L459" s="37"/>
      <c r="M459" s="37"/>
      <c r="N459" s="37"/>
      <c r="P459" s="27"/>
      <c r="Q459" s="22"/>
      <c r="R459" s="5"/>
      <c r="S459" s="5"/>
      <c r="T459" s="5"/>
      <c r="U459" s="5"/>
      <c r="V459" s="5"/>
      <c r="W459" s="5"/>
      <c r="X459" s="5"/>
      <c r="Y459" s="5"/>
    </row>
    <row r="460" spans="2:25" ht="15.75" x14ac:dyDescent="0.25">
      <c r="B460" s="37"/>
      <c r="C460" s="37"/>
      <c r="D460" s="37"/>
      <c r="E460" s="37"/>
      <c r="F460" s="37"/>
      <c r="G460" s="37"/>
      <c r="H460" s="27"/>
      <c r="I460" s="34"/>
      <c r="J460" s="6"/>
      <c r="K460" s="37"/>
      <c r="L460" s="37"/>
      <c r="M460" s="37"/>
      <c r="N460" s="37"/>
      <c r="P460" s="27"/>
      <c r="Q460" s="22"/>
      <c r="R460" s="5"/>
      <c r="S460" s="5"/>
      <c r="T460" s="5"/>
      <c r="U460" s="5"/>
      <c r="V460" s="5"/>
      <c r="W460" s="5"/>
      <c r="X460" s="5"/>
      <c r="Y460" s="5"/>
    </row>
    <row r="461" spans="2:25" ht="15.75" x14ac:dyDescent="0.25">
      <c r="B461" s="37"/>
      <c r="C461" s="37"/>
      <c r="D461" s="37"/>
      <c r="E461" s="37"/>
      <c r="F461" s="37"/>
      <c r="G461" s="37"/>
      <c r="H461" s="27"/>
      <c r="I461" s="47"/>
      <c r="J461" s="6"/>
      <c r="K461" s="37"/>
      <c r="L461" s="37"/>
      <c r="M461" s="37"/>
      <c r="N461" s="37"/>
      <c r="P461" s="27"/>
      <c r="Q461" s="25"/>
      <c r="R461" s="5"/>
      <c r="S461" s="5"/>
      <c r="T461" s="5"/>
      <c r="U461" s="5"/>
      <c r="V461" s="5"/>
      <c r="W461" s="5"/>
      <c r="X461" s="5"/>
      <c r="Y461" s="5"/>
    </row>
    <row r="462" spans="2:25" ht="15.75" x14ac:dyDescent="0.25">
      <c r="B462" s="37"/>
      <c r="C462" s="37"/>
      <c r="D462" s="37"/>
      <c r="E462" s="37"/>
      <c r="F462" s="37"/>
      <c r="G462" s="37"/>
      <c r="H462" s="27"/>
      <c r="I462" s="6"/>
      <c r="J462" s="6"/>
      <c r="K462" s="37"/>
      <c r="L462" s="37"/>
      <c r="M462" s="37"/>
      <c r="N462" s="37"/>
      <c r="P462" s="27"/>
      <c r="Q462" s="48"/>
      <c r="R462" s="5"/>
      <c r="S462" s="5"/>
      <c r="T462" s="5"/>
      <c r="U462" s="5"/>
      <c r="V462" s="5"/>
      <c r="W462" s="5"/>
      <c r="X462" s="5"/>
      <c r="Y462" s="5"/>
    </row>
    <row r="463" spans="2:25" ht="15.75" x14ac:dyDescent="0.25">
      <c r="B463" s="37"/>
      <c r="C463" s="37"/>
      <c r="D463" s="37"/>
      <c r="E463" s="37"/>
      <c r="F463" s="37"/>
      <c r="G463" s="37"/>
      <c r="H463" s="33"/>
      <c r="I463" s="34"/>
      <c r="J463" s="34"/>
      <c r="K463" s="37"/>
      <c r="L463" s="37"/>
      <c r="M463" s="37"/>
      <c r="N463" s="37"/>
      <c r="P463" s="33"/>
      <c r="Q463" s="22"/>
      <c r="R463" s="48"/>
      <c r="S463" s="5"/>
      <c r="T463" s="5"/>
      <c r="U463" s="5"/>
      <c r="V463" s="5"/>
      <c r="W463" s="5"/>
      <c r="X463" s="5"/>
      <c r="Y463" s="5"/>
    </row>
    <row r="464" spans="2:25" ht="15.75" x14ac:dyDescent="0.25">
      <c r="B464" s="37"/>
      <c r="C464" s="37"/>
      <c r="D464" s="37"/>
      <c r="E464" s="37"/>
      <c r="F464" s="37"/>
      <c r="G464" s="37"/>
      <c r="H464" s="27"/>
      <c r="I464" s="6"/>
      <c r="J464" s="6"/>
      <c r="K464" s="37"/>
      <c r="L464" s="37"/>
      <c r="M464" s="37"/>
      <c r="N464" s="37"/>
      <c r="P464" s="27"/>
      <c r="Q464" s="3"/>
      <c r="R464" s="5"/>
      <c r="S464" s="5"/>
      <c r="T464" s="5"/>
      <c r="U464" s="5"/>
      <c r="V464" s="5"/>
      <c r="W464" s="5"/>
      <c r="X464" s="5"/>
      <c r="Y464" s="5"/>
    </row>
    <row r="465" spans="1:25" ht="15.75" x14ac:dyDescent="0.25">
      <c r="B465" s="37"/>
      <c r="C465" s="37"/>
      <c r="D465" s="37"/>
      <c r="E465" s="37"/>
      <c r="F465" s="37"/>
      <c r="G465" s="37"/>
      <c r="H465" s="27"/>
      <c r="I465" s="6"/>
      <c r="J465" s="6"/>
      <c r="K465" s="37"/>
      <c r="L465" s="37"/>
      <c r="M465" s="37"/>
      <c r="N465" s="37"/>
      <c r="P465" s="27"/>
      <c r="Q465" s="3"/>
      <c r="R465" s="5"/>
      <c r="S465" s="5"/>
      <c r="T465" s="5"/>
      <c r="U465" s="5"/>
      <c r="V465" s="5"/>
      <c r="W465" s="5"/>
      <c r="X465" s="5"/>
      <c r="Y465" s="5"/>
    </row>
    <row r="466" spans="1:25" ht="15.75" x14ac:dyDescent="0.25">
      <c r="A466" s="4"/>
      <c r="B466" s="6"/>
      <c r="C466" s="6"/>
      <c r="D466" s="6"/>
      <c r="E466" s="6"/>
      <c r="F466" s="6"/>
      <c r="G466" s="6"/>
      <c r="H466" s="27"/>
      <c r="I466" s="6"/>
      <c r="J466" s="6"/>
      <c r="K466" s="37"/>
      <c r="L466" s="37"/>
      <c r="M466" s="37"/>
      <c r="N466" s="37"/>
      <c r="P466" s="27"/>
      <c r="Q466" s="3"/>
      <c r="R466" s="5"/>
      <c r="S466" s="5"/>
      <c r="T466" s="5"/>
      <c r="U466" s="5"/>
      <c r="V466" s="5"/>
      <c r="W466" s="5"/>
      <c r="X466" s="5"/>
      <c r="Y466" s="5"/>
    </row>
    <row r="467" spans="1:25" ht="15.75" x14ac:dyDescent="0.25">
      <c r="A467" s="4"/>
      <c r="B467" s="3"/>
      <c r="C467" s="1"/>
      <c r="D467" s="1"/>
      <c r="E467" s="1"/>
      <c r="F467" s="1"/>
      <c r="G467" s="3"/>
      <c r="H467" s="27"/>
      <c r="I467" s="6"/>
      <c r="J467" s="6"/>
      <c r="K467" s="37"/>
      <c r="L467" s="37"/>
      <c r="M467" s="37"/>
      <c r="N467" s="37"/>
      <c r="P467" s="27"/>
      <c r="Q467" s="3"/>
      <c r="R467" s="5"/>
      <c r="S467" s="5"/>
      <c r="T467" s="5"/>
      <c r="U467" s="5"/>
      <c r="V467" s="5"/>
      <c r="W467" s="5"/>
      <c r="X467" s="5"/>
      <c r="Y467" s="5"/>
    </row>
    <row r="468" spans="1:25" ht="15.75" x14ac:dyDescent="0.25">
      <c r="A468" s="4"/>
      <c r="B468" s="6"/>
      <c r="C468" s="6"/>
      <c r="D468" s="6"/>
      <c r="E468" s="6"/>
      <c r="F468" s="6"/>
      <c r="G468" s="6"/>
      <c r="H468" s="27"/>
      <c r="I468" s="6"/>
      <c r="J468" s="6"/>
      <c r="K468" s="37"/>
      <c r="L468" s="37"/>
      <c r="M468" s="37"/>
      <c r="N468" s="37"/>
      <c r="P468" s="27"/>
      <c r="Q468" s="3"/>
      <c r="R468" s="5"/>
      <c r="S468" s="5"/>
      <c r="T468" s="5"/>
      <c r="U468" s="5"/>
      <c r="V468" s="5"/>
      <c r="W468" s="5"/>
      <c r="X468" s="5"/>
      <c r="Y468" s="5"/>
    </row>
    <row r="469" spans="1:25" ht="15.75" x14ac:dyDescent="0.25">
      <c r="A469" s="4"/>
      <c r="B469" s="6"/>
      <c r="C469" s="6"/>
      <c r="D469" s="6"/>
      <c r="E469" s="6"/>
      <c r="F469" s="6"/>
      <c r="G469" s="6"/>
      <c r="H469" s="27"/>
      <c r="I469" s="32"/>
      <c r="J469" s="6"/>
      <c r="K469" s="37"/>
      <c r="L469" s="37"/>
      <c r="M469" s="37"/>
      <c r="N469" s="37"/>
      <c r="P469" s="27"/>
      <c r="Q469" s="23"/>
      <c r="R469" s="5"/>
      <c r="S469" s="5"/>
      <c r="T469" s="5"/>
      <c r="U469" s="5"/>
      <c r="V469" s="5"/>
      <c r="W469" s="5"/>
      <c r="X469" s="5"/>
      <c r="Y469" s="5"/>
    </row>
    <row r="470" spans="1:25" ht="15.75" x14ac:dyDescent="0.25">
      <c r="A470" s="4"/>
      <c r="B470" s="6"/>
      <c r="C470" s="6"/>
      <c r="D470" s="6"/>
      <c r="E470" s="6"/>
      <c r="F470" s="6"/>
      <c r="G470" s="6"/>
      <c r="H470" s="33"/>
      <c r="I470" s="6"/>
      <c r="J470" s="6"/>
      <c r="K470" s="37"/>
      <c r="L470" s="37"/>
      <c r="M470" s="37"/>
      <c r="N470" s="37"/>
      <c r="P470" s="33"/>
      <c r="Q470" s="3"/>
      <c r="R470" s="5"/>
      <c r="S470" s="5"/>
      <c r="T470" s="5"/>
      <c r="U470" s="5"/>
      <c r="V470" s="5"/>
      <c r="W470" s="5"/>
      <c r="X470" s="5"/>
      <c r="Y470" s="5"/>
    </row>
    <row r="471" spans="1:25" ht="15.75" x14ac:dyDescent="0.25">
      <c r="B471" s="37"/>
      <c r="C471" s="37"/>
      <c r="D471" s="37"/>
      <c r="E471" s="37"/>
      <c r="F471" s="37"/>
      <c r="G471" s="37"/>
      <c r="H471" s="27"/>
      <c r="I471" s="6"/>
      <c r="J471" s="6"/>
      <c r="K471" s="37"/>
      <c r="L471" s="37"/>
      <c r="M471" s="37"/>
      <c r="N471" s="37"/>
      <c r="P471" s="27"/>
      <c r="Q471" s="3"/>
      <c r="R471" s="5"/>
      <c r="S471" s="5"/>
      <c r="T471" s="5"/>
      <c r="U471" s="5"/>
      <c r="V471" s="5"/>
      <c r="W471" s="5"/>
      <c r="X471" s="5"/>
      <c r="Y471" s="5"/>
    </row>
    <row r="472" spans="1:25" ht="15.75" x14ac:dyDescent="0.25">
      <c r="B472" s="37"/>
      <c r="C472" s="37"/>
      <c r="D472" s="37"/>
      <c r="E472" s="37"/>
      <c r="F472" s="37"/>
      <c r="G472" s="37"/>
      <c r="H472" s="27"/>
      <c r="I472" s="40"/>
      <c r="J472" s="6"/>
      <c r="K472" s="37"/>
      <c r="L472" s="37"/>
      <c r="M472" s="37"/>
      <c r="N472" s="37"/>
      <c r="P472" s="27"/>
      <c r="Q472" s="49"/>
      <c r="R472" s="5"/>
      <c r="S472" s="5"/>
      <c r="T472" s="5"/>
      <c r="U472" s="5"/>
      <c r="V472" s="5"/>
      <c r="W472" s="5"/>
      <c r="X472" s="5"/>
      <c r="Y472" s="5"/>
    </row>
    <row r="473" spans="1:25" ht="15.75" x14ac:dyDescent="0.25">
      <c r="B473" s="37"/>
      <c r="C473" s="37"/>
      <c r="D473" s="37"/>
      <c r="E473" s="37"/>
      <c r="F473" s="37"/>
      <c r="G473" s="37"/>
      <c r="H473" s="27"/>
      <c r="I473" s="40"/>
      <c r="J473" s="6"/>
      <c r="K473" s="37"/>
      <c r="L473" s="37"/>
      <c r="M473" s="37"/>
      <c r="N473" s="37"/>
      <c r="P473" s="27"/>
      <c r="Q473" s="26"/>
      <c r="R473" s="5"/>
      <c r="S473" s="5"/>
      <c r="T473" s="5"/>
      <c r="U473" s="5"/>
      <c r="V473" s="5"/>
      <c r="W473" s="5"/>
      <c r="X473" s="5"/>
      <c r="Y473" s="5"/>
    </row>
    <row r="474" spans="1:25" ht="15.75" x14ac:dyDescent="0.25">
      <c r="B474" s="37"/>
      <c r="C474" s="37"/>
      <c r="D474" s="37"/>
      <c r="E474" s="37"/>
      <c r="F474" s="37"/>
      <c r="G474" s="37"/>
      <c r="H474" s="27"/>
      <c r="I474" s="40"/>
      <c r="J474" s="6"/>
      <c r="K474" s="37"/>
      <c r="L474" s="37"/>
      <c r="M474" s="37"/>
      <c r="N474" s="37"/>
      <c r="P474" s="27"/>
      <c r="Q474" s="26"/>
      <c r="R474" s="5"/>
      <c r="S474" s="5"/>
      <c r="T474" s="5"/>
      <c r="U474" s="5"/>
      <c r="V474" s="5"/>
      <c r="W474" s="5"/>
      <c r="X474" s="5"/>
      <c r="Y474" s="5"/>
    </row>
    <row r="475" spans="1:25" ht="15.75" x14ac:dyDescent="0.25">
      <c r="B475" s="37"/>
      <c r="C475" s="37"/>
      <c r="D475" s="37"/>
      <c r="E475" s="37"/>
      <c r="F475" s="37"/>
      <c r="G475" s="37"/>
      <c r="H475" s="27"/>
      <c r="I475" s="40"/>
      <c r="J475" s="6"/>
      <c r="K475" s="37"/>
      <c r="L475" s="37"/>
      <c r="M475" s="37"/>
      <c r="N475" s="37"/>
      <c r="P475" s="27"/>
      <c r="Q475" s="26"/>
      <c r="R475" s="5"/>
      <c r="S475" s="5"/>
      <c r="T475" s="5"/>
      <c r="U475" s="5"/>
      <c r="V475" s="5"/>
      <c r="W475" s="5"/>
      <c r="X475" s="5"/>
      <c r="Y475" s="5"/>
    </row>
    <row r="476" spans="1:25" ht="15.75" x14ac:dyDescent="0.25">
      <c r="B476" s="37"/>
      <c r="C476" s="37"/>
      <c r="D476" s="37"/>
      <c r="E476" s="37"/>
      <c r="F476" s="37"/>
      <c r="G476" s="37"/>
      <c r="H476" s="27"/>
      <c r="I476" s="40"/>
      <c r="J476" s="6"/>
      <c r="K476" s="37"/>
      <c r="L476" s="37"/>
      <c r="M476" s="37"/>
      <c r="N476" s="37"/>
      <c r="P476" s="27"/>
      <c r="Q476" s="26"/>
      <c r="R476" s="5"/>
      <c r="S476" s="5"/>
      <c r="T476" s="5"/>
      <c r="U476" s="5"/>
      <c r="V476" s="5"/>
      <c r="W476" s="5"/>
      <c r="X476" s="5"/>
      <c r="Y476" s="5"/>
    </row>
    <row r="477" spans="1:25" ht="15.75" x14ac:dyDescent="0.25">
      <c r="B477" s="37"/>
      <c r="C477" s="37"/>
      <c r="D477" s="37"/>
      <c r="E477" s="37"/>
      <c r="F477" s="37"/>
      <c r="G477" s="37"/>
      <c r="H477" s="27"/>
      <c r="I477" s="32"/>
      <c r="J477" s="6"/>
      <c r="K477" s="37"/>
      <c r="L477" s="37"/>
      <c r="M477" s="37"/>
      <c r="N477" s="37"/>
      <c r="P477" s="27"/>
      <c r="Q477" s="23"/>
      <c r="R477" s="5"/>
      <c r="S477" s="5"/>
      <c r="T477" s="5"/>
      <c r="U477" s="5"/>
      <c r="V477" s="5"/>
      <c r="W477" s="5"/>
      <c r="X477" s="5"/>
      <c r="Y477" s="5"/>
    </row>
    <row r="478" spans="1:25" ht="15.75" x14ac:dyDescent="0.25">
      <c r="B478" s="37"/>
      <c r="C478" s="37"/>
      <c r="D478" s="37"/>
      <c r="E478" s="37"/>
      <c r="F478" s="37"/>
      <c r="G478" s="37"/>
      <c r="H478" s="33"/>
      <c r="I478" s="40"/>
      <c r="J478" s="6"/>
      <c r="K478" s="37"/>
      <c r="L478" s="37"/>
      <c r="M478" s="37"/>
      <c r="N478" s="37"/>
      <c r="P478" s="33"/>
      <c r="Q478" s="22"/>
      <c r="R478" s="26"/>
      <c r="S478" s="5"/>
      <c r="T478" s="5"/>
      <c r="U478" s="5"/>
      <c r="V478" s="5"/>
      <c r="W478" s="5"/>
      <c r="X478" s="5"/>
      <c r="Y478" s="5"/>
    </row>
    <row r="479" spans="1:25" ht="15.75" x14ac:dyDescent="0.25">
      <c r="B479" s="37"/>
      <c r="C479" s="37"/>
      <c r="D479" s="37"/>
      <c r="E479" s="37"/>
      <c r="F479" s="37"/>
      <c r="G479" s="37"/>
      <c r="H479" s="27"/>
      <c r="I479" s="34"/>
      <c r="J479" s="40"/>
      <c r="K479" s="37"/>
      <c r="L479" s="37"/>
      <c r="M479" s="37"/>
      <c r="N479" s="37"/>
      <c r="P479" s="27"/>
      <c r="Q479" s="3"/>
      <c r="R479" s="5"/>
      <c r="S479" s="5"/>
      <c r="T479" s="5"/>
      <c r="U479" s="5"/>
      <c r="V479" s="5"/>
      <c r="W479" s="5"/>
      <c r="X479" s="5"/>
      <c r="Y479" s="5"/>
    </row>
    <row r="480" spans="1:25" ht="15.75" x14ac:dyDescent="0.25">
      <c r="B480" s="37"/>
      <c r="C480" s="37"/>
      <c r="D480" s="37"/>
      <c r="E480" s="37"/>
      <c r="F480" s="37"/>
      <c r="G480" s="37"/>
      <c r="H480" s="27"/>
      <c r="I480" s="6"/>
      <c r="J480" s="6"/>
      <c r="K480" s="37"/>
      <c r="L480" s="37"/>
      <c r="M480" s="37"/>
      <c r="N480" s="37"/>
      <c r="P480" s="27"/>
      <c r="Q480" s="3"/>
      <c r="R480" s="5"/>
      <c r="S480" s="5"/>
      <c r="T480" s="5"/>
      <c r="U480" s="5"/>
      <c r="V480" s="5"/>
      <c r="W480" s="5"/>
      <c r="X480" s="5"/>
      <c r="Y480" s="5"/>
    </row>
    <row r="481" spans="2:25" ht="15.75" x14ac:dyDescent="0.25">
      <c r="B481" s="37"/>
      <c r="C481" s="37"/>
      <c r="D481" s="37"/>
      <c r="E481" s="37"/>
      <c r="F481" s="37"/>
      <c r="G481" s="37"/>
      <c r="H481" s="27"/>
      <c r="I481" s="6"/>
      <c r="J481" s="6"/>
      <c r="K481" s="37"/>
      <c r="L481" s="37"/>
      <c r="M481" s="37"/>
      <c r="N481" s="37"/>
      <c r="P481" s="27"/>
      <c r="Q481" s="3"/>
      <c r="R481" s="5"/>
      <c r="S481" s="5"/>
      <c r="T481" s="5"/>
      <c r="U481" s="5"/>
      <c r="V481" s="5"/>
      <c r="W481" s="5"/>
      <c r="X481" s="5"/>
      <c r="Y481" s="5"/>
    </row>
    <row r="482" spans="2:25" ht="15.75" x14ac:dyDescent="0.25">
      <c r="B482" s="37"/>
      <c r="C482" s="37"/>
      <c r="D482" s="37"/>
      <c r="E482" s="37"/>
      <c r="F482" s="37"/>
      <c r="G482" s="37"/>
      <c r="H482" s="33"/>
      <c r="I482" s="6"/>
      <c r="J482" s="6"/>
      <c r="K482" s="37"/>
      <c r="L482" s="37"/>
      <c r="M482" s="37"/>
      <c r="N482" s="37"/>
      <c r="P482" s="33"/>
      <c r="Q482" s="3"/>
      <c r="R482" s="5"/>
      <c r="S482" s="5"/>
      <c r="T482" s="5"/>
      <c r="U482" s="5"/>
      <c r="V482" s="5"/>
      <c r="W482" s="5"/>
      <c r="X482" s="5"/>
      <c r="Y482" s="5"/>
    </row>
    <row r="483" spans="2:25" ht="15.75" x14ac:dyDescent="0.25">
      <c r="B483" s="37"/>
      <c r="C483" s="37"/>
      <c r="D483" s="37"/>
      <c r="E483" s="37"/>
      <c r="F483" s="37"/>
      <c r="G483" s="37"/>
      <c r="H483" s="27"/>
      <c r="I483" s="6"/>
      <c r="J483" s="6"/>
      <c r="K483" s="37"/>
      <c r="L483" s="37"/>
      <c r="M483" s="37"/>
      <c r="N483" s="37"/>
      <c r="P483" s="27"/>
      <c r="Q483" s="3"/>
      <c r="R483" s="5"/>
      <c r="S483" s="5"/>
      <c r="T483" s="5"/>
      <c r="U483" s="5"/>
      <c r="V483" s="5"/>
      <c r="W483" s="5"/>
      <c r="X483" s="5"/>
      <c r="Y483" s="5"/>
    </row>
    <row r="484" spans="2:25" ht="15.75" x14ac:dyDescent="0.25">
      <c r="B484" s="37"/>
      <c r="C484" s="37"/>
      <c r="D484" s="37"/>
      <c r="E484" s="37"/>
      <c r="F484" s="37"/>
      <c r="G484" s="37"/>
      <c r="H484" s="27"/>
      <c r="I484" s="6"/>
      <c r="J484" s="6"/>
      <c r="K484" s="37"/>
      <c r="L484" s="37"/>
      <c r="M484" s="37"/>
      <c r="N484" s="37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2:25" ht="15.75" x14ac:dyDescent="0.25">
      <c r="B485" s="37"/>
      <c r="C485" s="37"/>
      <c r="D485" s="37"/>
      <c r="E485" s="37"/>
      <c r="F485" s="37"/>
      <c r="G485" s="37"/>
      <c r="H485" s="27"/>
      <c r="I485" s="6"/>
      <c r="J485" s="6"/>
      <c r="K485" s="37"/>
      <c r="L485" s="37"/>
      <c r="M485" s="37"/>
      <c r="N485" s="37"/>
      <c r="P485" s="27"/>
      <c r="Q485" s="3"/>
      <c r="R485" s="5"/>
      <c r="S485" s="5"/>
      <c r="T485" s="5"/>
      <c r="U485" s="5"/>
      <c r="V485" s="5"/>
      <c r="W485" s="5"/>
      <c r="X485" s="5"/>
      <c r="Y485" s="5"/>
    </row>
    <row r="486" spans="2:25" ht="15.75" x14ac:dyDescent="0.25">
      <c r="B486" s="37"/>
      <c r="C486" s="37"/>
      <c r="D486" s="37"/>
      <c r="E486" s="37"/>
      <c r="F486" s="37"/>
      <c r="G486" s="37"/>
      <c r="H486" s="27"/>
      <c r="I486" s="6"/>
      <c r="J486" s="6"/>
      <c r="K486" s="37"/>
      <c r="L486" s="37"/>
      <c r="M486" s="37"/>
      <c r="N486" s="37"/>
      <c r="P486" s="27"/>
      <c r="Q486" s="3"/>
      <c r="R486" s="5"/>
      <c r="S486" s="5"/>
      <c r="T486" s="5"/>
      <c r="U486" s="5"/>
      <c r="V486" s="5"/>
      <c r="W486" s="5"/>
      <c r="X486" s="5"/>
      <c r="Y486" s="5"/>
    </row>
    <row r="487" spans="2:25" ht="15.75" x14ac:dyDescent="0.25">
      <c r="B487" s="37"/>
      <c r="C487" s="37"/>
      <c r="D487" s="37"/>
      <c r="E487" s="37"/>
      <c r="F487" s="37"/>
      <c r="G487" s="37"/>
      <c r="H487" s="3"/>
      <c r="I487" s="6"/>
      <c r="J487" s="6"/>
      <c r="K487" s="37"/>
      <c r="L487" s="37"/>
      <c r="M487" s="37"/>
      <c r="N487" s="37"/>
      <c r="P487" s="27"/>
      <c r="Q487" s="3"/>
      <c r="R487" s="5"/>
      <c r="S487" s="5"/>
      <c r="T487" s="5"/>
      <c r="U487" s="5"/>
      <c r="V487" s="5"/>
      <c r="W487" s="5"/>
      <c r="X487" s="5"/>
      <c r="Y487" s="5"/>
    </row>
    <row r="488" spans="2:25" x14ac:dyDescent="0.2">
      <c r="B488" s="37"/>
      <c r="C488" s="37"/>
      <c r="D488" s="37"/>
      <c r="E488" s="37"/>
      <c r="F488" s="37"/>
      <c r="G488" s="37"/>
      <c r="H488" s="3"/>
      <c r="I488" s="6"/>
      <c r="J488" s="6"/>
      <c r="K488" s="37"/>
      <c r="L488" s="37"/>
      <c r="M488" s="37"/>
      <c r="N488" s="37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2:25" x14ac:dyDescent="0.2">
      <c r="B489" s="37"/>
      <c r="C489" s="37"/>
      <c r="D489" s="37"/>
      <c r="E489" s="37"/>
      <c r="F489" s="37"/>
      <c r="G489" s="37"/>
      <c r="H489" s="3"/>
      <c r="I489" s="6"/>
      <c r="J489" s="6"/>
      <c r="K489" s="37"/>
      <c r="L489" s="37"/>
      <c r="M489" s="37"/>
      <c r="N489" s="37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2:25" x14ac:dyDescent="0.2">
      <c r="B490" s="37"/>
      <c r="C490" s="37"/>
      <c r="D490" s="37"/>
      <c r="E490" s="37"/>
      <c r="F490" s="37"/>
      <c r="G490" s="37"/>
      <c r="H490" s="3"/>
      <c r="I490" s="6"/>
      <c r="J490" s="6"/>
      <c r="K490" s="37"/>
      <c r="L490" s="37"/>
      <c r="M490" s="37"/>
      <c r="N490" s="37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2:25" x14ac:dyDescent="0.2">
      <c r="B491" s="37"/>
      <c r="C491" s="37"/>
      <c r="D491" s="37"/>
      <c r="E491" s="37"/>
      <c r="F491" s="37"/>
      <c r="G491" s="37"/>
      <c r="H491" s="3"/>
      <c r="I491" s="6"/>
      <c r="J491" s="6"/>
      <c r="K491" s="37"/>
      <c r="L491" s="37"/>
      <c r="M491" s="37"/>
      <c r="N491" s="37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2:25" x14ac:dyDescent="0.2">
      <c r="B492" s="37"/>
      <c r="C492" s="37"/>
      <c r="D492" s="37"/>
      <c r="E492" s="37"/>
      <c r="F492" s="37"/>
      <c r="G492" s="37"/>
      <c r="H492" s="3"/>
      <c r="I492" s="6"/>
      <c r="J492" s="6"/>
      <c r="K492" s="37"/>
      <c r="L492" s="37"/>
      <c r="M492" s="37"/>
      <c r="N492" s="37"/>
      <c r="P492" s="3"/>
      <c r="Q492" s="3"/>
      <c r="R492" s="5"/>
      <c r="S492" s="5"/>
      <c r="T492" s="5"/>
      <c r="U492" s="5"/>
      <c r="V492" s="5"/>
      <c r="W492" s="5"/>
      <c r="X492" s="5"/>
      <c r="Y492" s="5"/>
    </row>
    <row r="493" spans="2:25" ht="15.75" x14ac:dyDescent="0.25">
      <c r="B493" s="37"/>
      <c r="C493" s="37"/>
      <c r="D493" s="37"/>
      <c r="E493" s="37"/>
      <c r="F493" s="37"/>
      <c r="G493" s="37"/>
      <c r="H493" s="27"/>
      <c r="I493" s="6"/>
      <c r="J493" s="6"/>
      <c r="K493" s="37"/>
      <c r="L493" s="37"/>
      <c r="M493" s="37"/>
      <c r="N493" s="37"/>
      <c r="P493" s="27"/>
      <c r="Q493" s="3"/>
      <c r="R493" s="5"/>
      <c r="S493" s="5"/>
      <c r="T493" s="5"/>
      <c r="U493" s="5"/>
      <c r="V493" s="5"/>
      <c r="W493" s="5"/>
      <c r="X493" s="5"/>
      <c r="Y493" s="5"/>
    </row>
    <row r="494" spans="2:25" ht="15.75" x14ac:dyDescent="0.25">
      <c r="B494" s="37"/>
      <c r="C494" s="37"/>
      <c r="D494" s="37"/>
      <c r="E494" s="37"/>
      <c r="F494" s="37"/>
      <c r="G494" s="37"/>
      <c r="H494" s="27"/>
      <c r="I494" s="6"/>
      <c r="J494" s="6"/>
      <c r="K494" s="37"/>
      <c r="L494" s="37"/>
      <c r="M494" s="37"/>
      <c r="N494" s="37"/>
      <c r="P494" s="27"/>
      <c r="Q494" s="3"/>
      <c r="R494" s="5"/>
      <c r="S494" s="5"/>
      <c r="T494" s="5"/>
      <c r="U494" s="5"/>
      <c r="V494" s="5"/>
      <c r="W494" s="5"/>
      <c r="X494" s="5"/>
      <c r="Y494" s="5"/>
    </row>
    <row r="495" spans="2:25" ht="15.75" x14ac:dyDescent="0.25">
      <c r="B495" s="37"/>
      <c r="C495" s="37"/>
      <c r="D495" s="37"/>
      <c r="E495" s="37"/>
      <c r="F495" s="37"/>
      <c r="G495" s="37"/>
      <c r="H495" s="27"/>
      <c r="I495" s="6"/>
      <c r="J495" s="6"/>
      <c r="K495" s="37"/>
      <c r="L495" s="37"/>
      <c r="M495" s="37"/>
      <c r="N495" s="37"/>
      <c r="P495" s="27"/>
      <c r="Q495" s="3"/>
      <c r="R495" s="5"/>
      <c r="S495" s="5"/>
      <c r="T495" s="5"/>
      <c r="U495" s="5"/>
      <c r="V495" s="5"/>
      <c r="W495" s="5"/>
      <c r="X495" s="5"/>
      <c r="Y495" s="5"/>
    </row>
    <row r="496" spans="2:25" ht="15.75" x14ac:dyDescent="0.25">
      <c r="B496" s="37"/>
      <c r="C496" s="37"/>
      <c r="D496" s="37"/>
      <c r="E496" s="37"/>
      <c r="F496" s="37"/>
      <c r="G496" s="37"/>
      <c r="H496" s="33"/>
      <c r="I496" s="6"/>
      <c r="J496" s="6"/>
      <c r="K496" s="37"/>
      <c r="L496" s="37"/>
      <c r="M496" s="37"/>
      <c r="N496" s="37"/>
      <c r="P496" s="33"/>
      <c r="Q496" s="3"/>
      <c r="R496" s="5"/>
      <c r="S496" s="5"/>
      <c r="T496" s="5"/>
      <c r="U496" s="5"/>
      <c r="V496" s="5"/>
      <c r="W496" s="5"/>
      <c r="X496" s="5"/>
      <c r="Y496" s="5"/>
    </row>
    <row r="497" spans="2:25" ht="15.75" x14ac:dyDescent="0.25">
      <c r="B497" s="37"/>
      <c r="C497" s="37"/>
      <c r="D497" s="37"/>
      <c r="E497" s="37"/>
      <c r="F497" s="37"/>
      <c r="G497" s="37"/>
      <c r="H497" s="1"/>
      <c r="I497" s="6"/>
      <c r="J497" s="6"/>
      <c r="K497" s="37"/>
      <c r="L497" s="37"/>
      <c r="M497" s="37"/>
      <c r="N497" s="37"/>
      <c r="P497" s="1"/>
      <c r="Q497" s="3"/>
      <c r="R497" s="5"/>
      <c r="S497" s="5"/>
      <c r="T497" s="5"/>
      <c r="U497" s="5"/>
      <c r="V497" s="5"/>
      <c r="W497" s="5"/>
      <c r="X497" s="5"/>
      <c r="Y497" s="5"/>
    </row>
    <row r="498" spans="2:25" ht="15.75" x14ac:dyDescent="0.25">
      <c r="B498" s="37"/>
      <c r="C498" s="37"/>
      <c r="D498" s="37"/>
      <c r="E498" s="37"/>
      <c r="F498" s="37"/>
      <c r="G498" s="37"/>
      <c r="H498" s="1"/>
      <c r="I498" s="6"/>
      <c r="J498" s="6"/>
      <c r="K498" s="37"/>
      <c r="L498" s="37"/>
      <c r="M498" s="37"/>
      <c r="N498" s="37"/>
      <c r="P498" s="1"/>
      <c r="Q498" s="3"/>
      <c r="R498" s="5"/>
      <c r="S498" s="5"/>
      <c r="T498" s="5"/>
      <c r="U498" s="5"/>
      <c r="V498" s="5"/>
      <c r="W498" s="5"/>
      <c r="X498" s="5"/>
      <c r="Y498" s="5"/>
    </row>
    <row r="499" spans="2:25" x14ac:dyDescent="0.2">
      <c r="B499" s="37"/>
      <c r="C499" s="37"/>
      <c r="D499" s="37"/>
      <c r="E499" s="37"/>
      <c r="F499" s="37"/>
      <c r="G499" s="37"/>
      <c r="H499" s="3"/>
      <c r="I499" s="6"/>
      <c r="J499" s="6"/>
      <c r="K499" s="37"/>
      <c r="L499" s="37"/>
      <c r="M499" s="37"/>
      <c r="N499" s="37"/>
      <c r="P499" s="3"/>
      <c r="Q499" s="3"/>
      <c r="R499" s="5"/>
      <c r="S499" s="5"/>
      <c r="T499" s="5"/>
      <c r="U499" s="5"/>
      <c r="V499" s="5"/>
      <c r="W499" s="5"/>
      <c r="X499" s="5"/>
      <c r="Y499" s="5"/>
    </row>
    <row r="500" spans="2:25" x14ac:dyDescent="0.2">
      <c r="B500" s="37"/>
      <c r="C500" s="37"/>
      <c r="D500" s="37"/>
      <c r="E500" s="37"/>
      <c r="F500" s="37"/>
      <c r="G500" s="37"/>
      <c r="H500" s="3"/>
      <c r="I500" s="6"/>
      <c r="J500" s="6"/>
      <c r="K500" s="37"/>
      <c r="L500" s="37"/>
      <c r="M500" s="37"/>
      <c r="N500" s="37"/>
      <c r="P500" s="3"/>
      <c r="Q500" s="3"/>
      <c r="R500" s="5"/>
      <c r="S500" s="5"/>
      <c r="T500" s="5"/>
      <c r="U500" s="5"/>
      <c r="V500" s="5"/>
      <c r="W500" s="5"/>
      <c r="X500" s="5"/>
      <c r="Y500" s="5"/>
    </row>
    <row r="501" spans="2:25" x14ac:dyDescent="0.2">
      <c r="B501" s="37"/>
      <c r="C501" s="37"/>
      <c r="D501" s="37"/>
      <c r="E501" s="37"/>
      <c r="F501" s="37"/>
      <c r="G501" s="37"/>
      <c r="H501" s="3"/>
      <c r="I501" s="6"/>
      <c r="J501" s="6"/>
      <c r="K501" s="37"/>
      <c r="L501" s="37"/>
      <c r="M501" s="37"/>
      <c r="N501" s="37"/>
      <c r="P501" s="3"/>
      <c r="Q501" s="3"/>
      <c r="R501" s="5"/>
      <c r="S501" s="5"/>
      <c r="T501" s="5"/>
      <c r="U501" s="5"/>
      <c r="V501" s="5"/>
      <c r="W501" s="5"/>
      <c r="X501" s="5"/>
      <c r="Y501" s="5"/>
    </row>
    <row r="502" spans="2:25" x14ac:dyDescent="0.2">
      <c r="B502" s="37"/>
      <c r="C502" s="37"/>
      <c r="D502" s="37"/>
      <c r="E502" s="37"/>
      <c r="F502" s="37"/>
      <c r="G502" s="37"/>
      <c r="H502" s="3"/>
      <c r="I502" s="6"/>
      <c r="J502" s="6"/>
      <c r="K502" s="37"/>
      <c r="L502" s="37"/>
      <c r="M502" s="37"/>
      <c r="N502" s="37"/>
      <c r="P502" s="3"/>
      <c r="Q502" s="3"/>
      <c r="R502" s="5"/>
      <c r="S502" s="5"/>
      <c r="T502" s="5"/>
      <c r="U502" s="5"/>
      <c r="V502" s="5"/>
      <c r="W502" s="5"/>
      <c r="X502" s="5"/>
      <c r="Y502" s="5"/>
    </row>
    <row r="503" spans="2:25" x14ac:dyDescent="0.2">
      <c r="B503" s="37"/>
      <c r="C503" s="37"/>
      <c r="D503" s="37"/>
      <c r="E503" s="37"/>
      <c r="F503" s="37"/>
      <c r="G503" s="37"/>
      <c r="H503" s="3"/>
      <c r="I503" s="6"/>
      <c r="J503" s="6"/>
      <c r="K503" s="37"/>
      <c r="L503" s="37"/>
      <c r="M503" s="37"/>
      <c r="N503" s="37"/>
      <c r="P503" s="3"/>
      <c r="Q503" s="3"/>
      <c r="R503" s="5"/>
      <c r="S503" s="5"/>
      <c r="T503" s="5"/>
      <c r="U503" s="5"/>
      <c r="V503" s="5"/>
      <c r="W503" s="5"/>
      <c r="X503" s="5"/>
      <c r="Y503" s="5"/>
    </row>
    <row r="504" spans="2:25" x14ac:dyDescent="0.2">
      <c r="B504" s="37"/>
      <c r="C504" s="37"/>
      <c r="D504" s="37"/>
      <c r="E504" s="37"/>
      <c r="F504" s="37"/>
      <c r="G504" s="37"/>
      <c r="H504" s="39"/>
      <c r="I504" s="6"/>
      <c r="J504" s="6"/>
      <c r="K504" s="37"/>
      <c r="L504" s="37"/>
      <c r="M504" s="37"/>
      <c r="N504" s="37"/>
      <c r="P504" s="39"/>
      <c r="Q504" s="3"/>
      <c r="R504" s="5"/>
      <c r="S504" s="5"/>
      <c r="T504" s="5"/>
      <c r="U504" s="5"/>
      <c r="V504" s="5"/>
      <c r="W504" s="5"/>
      <c r="X504" s="5"/>
      <c r="Y504" s="5"/>
    </row>
    <row r="505" spans="2:25" ht="15.75" x14ac:dyDescent="0.25">
      <c r="B505" s="37"/>
      <c r="C505" s="37"/>
      <c r="D505" s="37"/>
      <c r="E505" s="37"/>
      <c r="F505" s="37"/>
      <c r="G505" s="37"/>
      <c r="H505" s="1"/>
      <c r="I505" s="6"/>
      <c r="J505" s="6"/>
      <c r="K505" s="37"/>
      <c r="L505" s="37"/>
      <c r="M505" s="37"/>
      <c r="N505" s="37"/>
      <c r="P505" s="1"/>
      <c r="Q505" s="3"/>
      <c r="R505" s="5"/>
      <c r="S505" s="5"/>
      <c r="T505" s="5"/>
      <c r="U505" s="5"/>
      <c r="V505" s="5"/>
      <c r="W505" s="5"/>
      <c r="X505" s="5"/>
      <c r="Y505" s="5"/>
    </row>
    <row r="506" spans="2:25" ht="15.75" x14ac:dyDescent="0.25">
      <c r="B506" s="37"/>
      <c r="C506" s="37"/>
      <c r="D506" s="37"/>
      <c r="E506" s="37"/>
      <c r="F506" s="37"/>
      <c r="G506" s="37"/>
      <c r="H506" s="27"/>
      <c r="I506" s="34"/>
      <c r="J506" s="34"/>
      <c r="K506" s="37"/>
      <c r="L506" s="37"/>
      <c r="M506" s="37"/>
      <c r="N506" s="37"/>
      <c r="P506" s="27"/>
      <c r="Q506" s="22"/>
      <c r="R506" s="5"/>
      <c r="S506" s="5"/>
      <c r="T506" s="5"/>
      <c r="U506" s="5"/>
      <c r="V506" s="5"/>
      <c r="W506" s="5"/>
      <c r="X506" s="5"/>
      <c r="Y506" s="5"/>
    </row>
    <row r="507" spans="2:25" ht="15.75" x14ac:dyDescent="0.25">
      <c r="B507" s="37"/>
      <c r="C507" s="37"/>
      <c r="D507" s="37"/>
      <c r="E507" s="37"/>
      <c r="F507" s="37"/>
      <c r="G507" s="37"/>
      <c r="H507" s="27"/>
      <c r="I507" s="34"/>
      <c r="J507" s="6"/>
      <c r="K507" s="37"/>
      <c r="L507" s="37"/>
      <c r="M507" s="37"/>
      <c r="N507" s="37"/>
      <c r="P507" s="27"/>
      <c r="Q507" s="22"/>
      <c r="R507" s="5"/>
      <c r="S507" s="5"/>
      <c r="T507" s="5"/>
      <c r="U507" s="5"/>
      <c r="V507" s="5"/>
      <c r="W507" s="5"/>
      <c r="X507" s="5"/>
      <c r="Y507" s="5"/>
    </row>
    <row r="508" spans="2:25" ht="15.75" x14ac:dyDescent="0.25">
      <c r="B508" s="37"/>
      <c r="C508" s="37"/>
      <c r="D508" s="37"/>
      <c r="E508" s="37"/>
      <c r="F508" s="37"/>
      <c r="G508" s="37"/>
      <c r="H508" s="27"/>
      <c r="I508" s="34"/>
      <c r="J508" s="6"/>
      <c r="K508" s="37"/>
      <c r="L508" s="37"/>
      <c r="M508" s="37"/>
      <c r="N508" s="37"/>
      <c r="P508" s="27"/>
      <c r="Q508" s="22"/>
      <c r="R508" s="5"/>
      <c r="S508" s="5"/>
      <c r="T508" s="5"/>
      <c r="U508" s="5"/>
      <c r="V508" s="5"/>
      <c r="W508" s="5"/>
      <c r="X508" s="5"/>
      <c r="Y508" s="5"/>
    </row>
    <row r="509" spans="2:25" ht="15.75" x14ac:dyDescent="0.25">
      <c r="B509" s="37"/>
      <c r="C509" s="37"/>
      <c r="D509" s="37"/>
      <c r="E509" s="37"/>
      <c r="F509" s="37"/>
      <c r="G509" s="37"/>
      <c r="H509" s="27"/>
      <c r="I509" s="32"/>
      <c r="J509" s="6"/>
      <c r="K509" s="37"/>
      <c r="L509" s="37"/>
      <c r="M509" s="37"/>
      <c r="N509" s="37"/>
      <c r="P509" s="27"/>
      <c r="Q509" s="23"/>
      <c r="R509" s="5"/>
      <c r="S509" s="5"/>
      <c r="T509" s="5"/>
      <c r="U509" s="5"/>
      <c r="V509" s="5"/>
      <c r="W509" s="5"/>
      <c r="X509" s="5"/>
      <c r="Y509" s="5"/>
    </row>
    <row r="510" spans="2:25" ht="15.75" x14ac:dyDescent="0.25">
      <c r="B510" s="37"/>
      <c r="C510" s="37"/>
      <c r="D510" s="37"/>
      <c r="E510" s="37"/>
      <c r="F510" s="37"/>
      <c r="G510" s="37"/>
      <c r="H510" s="27"/>
      <c r="I510" s="34"/>
      <c r="J510" s="6"/>
      <c r="K510" s="37"/>
      <c r="L510" s="37"/>
      <c r="M510" s="37"/>
      <c r="N510" s="37"/>
      <c r="P510" s="27"/>
      <c r="Q510" s="22"/>
      <c r="R510" s="5"/>
      <c r="S510" s="5"/>
      <c r="T510" s="5"/>
      <c r="U510" s="5"/>
      <c r="V510" s="5"/>
      <c r="W510" s="5"/>
      <c r="X510" s="5"/>
      <c r="Y510" s="5"/>
    </row>
    <row r="511" spans="2:25" ht="15.75" x14ac:dyDescent="0.25">
      <c r="B511" s="37"/>
      <c r="C511" s="37"/>
      <c r="D511" s="37"/>
      <c r="E511" s="37"/>
      <c r="F511" s="37"/>
      <c r="G511" s="37"/>
      <c r="H511" s="33"/>
      <c r="I511" s="34"/>
      <c r="J511" s="40"/>
      <c r="K511" s="37"/>
      <c r="L511" s="37"/>
      <c r="M511" s="37"/>
      <c r="N511" s="37"/>
      <c r="P511" s="33"/>
      <c r="Q511" s="22"/>
      <c r="R511" s="26"/>
      <c r="S511" s="5"/>
      <c r="T511" s="5"/>
      <c r="U511" s="5"/>
      <c r="V511" s="5"/>
      <c r="W511" s="5"/>
      <c r="X511" s="5"/>
      <c r="Y511" s="5"/>
    </row>
    <row r="512" spans="2:25" ht="15.75" x14ac:dyDescent="0.25">
      <c r="B512" s="37"/>
      <c r="C512" s="37"/>
      <c r="D512" s="37"/>
      <c r="E512" s="37"/>
      <c r="F512" s="37"/>
      <c r="G512" s="37"/>
      <c r="H512" s="27"/>
      <c r="I512" s="3"/>
      <c r="J512" s="3"/>
      <c r="K512" s="37"/>
      <c r="L512" s="37"/>
      <c r="M512" s="37"/>
      <c r="N512" s="37"/>
      <c r="P512" s="27"/>
      <c r="Q512" s="3"/>
      <c r="R512" s="5"/>
      <c r="S512" s="5"/>
      <c r="T512" s="5"/>
      <c r="U512" s="5"/>
      <c r="V512" s="5"/>
      <c r="W512" s="5"/>
      <c r="X512" s="5"/>
      <c r="Y512" s="5"/>
    </row>
    <row r="513" spans="1:25" ht="15.75" x14ac:dyDescent="0.25">
      <c r="B513" s="37"/>
      <c r="C513" s="37"/>
      <c r="D513" s="37"/>
      <c r="E513" s="37"/>
      <c r="F513" s="37"/>
      <c r="G513" s="37"/>
      <c r="H513" s="27"/>
      <c r="I513" s="6"/>
      <c r="J513" s="6"/>
      <c r="K513" s="37"/>
      <c r="L513" s="37"/>
      <c r="M513" s="37"/>
      <c r="N513" s="37"/>
      <c r="P513" s="27"/>
      <c r="Q513" s="3"/>
      <c r="R513" s="5"/>
      <c r="S513" s="5"/>
      <c r="T513" s="5"/>
      <c r="U513" s="5"/>
      <c r="V513" s="5"/>
      <c r="W513" s="5"/>
      <c r="X513" s="5"/>
      <c r="Y513" s="5"/>
    </row>
    <row r="514" spans="1:25" ht="15.75" x14ac:dyDescent="0.25">
      <c r="B514" s="37"/>
      <c r="C514" s="37"/>
      <c r="D514" s="37"/>
      <c r="E514" s="37"/>
      <c r="F514" s="37"/>
      <c r="G514" s="37"/>
      <c r="H514" s="27"/>
      <c r="I514" s="6"/>
      <c r="J514" s="6"/>
      <c r="K514" s="37"/>
      <c r="L514" s="37"/>
      <c r="M514" s="37"/>
      <c r="N514" s="37"/>
      <c r="P514" s="27"/>
      <c r="Q514" s="3"/>
      <c r="R514" s="5"/>
      <c r="S514" s="5"/>
      <c r="T514" s="5"/>
      <c r="U514" s="5"/>
      <c r="V514" s="5"/>
      <c r="W514" s="5"/>
      <c r="X514" s="5"/>
      <c r="Y514" s="5"/>
    </row>
    <row r="515" spans="1:25" ht="15.75" x14ac:dyDescent="0.25">
      <c r="B515" s="37"/>
      <c r="C515" s="37"/>
      <c r="D515" s="37"/>
      <c r="E515" s="37"/>
      <c r="F515" s="37"/>
      <c r="G515" s="37"/>
      <c r="H515" s="27"/>
      <c r="I515" s="6"/>
      <c r="J515" s="6"/>
      <c r="K515" s="37"/>
      <c r="L515" s="37"/>
      <c r="M515" s="37"/>
      <c r="N515" s="37"/>
      <c r="P515" s="50"/>
      <c r="Q515" s="3"/>
      <c r="R515" s="5"/>
      <c r="S515" s="5"/>
      <c r="T515" s="5"/>
      <c r="U515" s="5"/>
      <c r="V515" s="5"/>
      <c r="W515" s="5"/>
      <c r="X515" s="5"/>
      <c r="Y515" s="5"/>
    </row>
    <row r="516" spans="1:25" x14ac:dyDescent="0.2">
      <c r="B516" s="37"/>
      <c r="C516" s="37"/>
      <c r="D516" s="37"/>
      <c r="E516" s="37"/>
      <c r="F516" s="37"/>
      <c r="G516" s="37"/>
      <c r="H516" s="3"/>
      <c r="I516" s="6"/>
      <c r="J516" s="6"/>
      <c r="K516" s="37"/>
      <c r="L516" s="37"/>
      <c r="M516" s="37"/>
      <c r="N516" s="37"/>
      <c r="Q516" s="5"/>
      <c r="R516" s="5"/>
      <c r="S516" s="5"/>
      <c r="T516" s="5"/>
      <c r="U516" s="5"/>
      <c r="V516" s="5"/>
      <c r="W516" s="5"/>
      <c r="X516" s="5"/>
      <c r="Y516" s="5"/>
    </row>
    <row r="517" spans="1:25" x14ac:dyDescent="0.2">
      <c r="B517" s="37"/>
      <c r="C517" s="37"/>
      <c r="D517" s="37"/>
      <c r="E517" s="37"/>
      <c r="F517" s="37"/>
      <c r="G517" s="37"/>
      <c r="H517" s="3"/>
      <c r="I517" s="6"/>
      <c r="J517" s="6"/>
      <c r="K517" s="37"/>
      <c r="L517" s="37"/>
      <c r="M517" s="37"/>
      <c r="N517" s="37"/>
      <c r="Q517" s="5"/>
      <c r="R517" s="5"/>
      <c r="S517" s="5"/>
      <c r="T517" s="5"/>
      <c r="U517" s="5"/>
      <c r="V517" s="5"/>
      <c r="W517" s="5"/>
      <c r="X517" s="5"/>
      <c r="Y517" s="5"/>
    </row>
    <row r="518" spans="1:25" x14ac:dyDescent="0.2">
      <c r="B518" s="37"/>
      <c r="C518" s="37"/>
      <c r="D518" s="37"/>
      <c r="E518" s="37"/>
      <c r="F518" s="37"/>
      <c r="G518" s="37"/>
      <c r="H518" s="3"/>
      <c r="I518" s="6"/>
      <c r="J518" s="6"/>
      <c r="K518" s="37"/>
      <c r="L518" s="37"/>
      <c r="M518" s="37"/>
      <c r="N518" s="37"/>
      <c r="Q518" s="5"/>
      <c r="R518" s="5"/>
      <c r="S518" s="5"/>
      <c r="T518" s="5"/>
      <c r="U518" s="5"/>
      <c r="V518" s="5"/>
      <c r="W518" s="5"/>
      <c r="X518" s="5"/>
      <c r="Y518" s="5"/>
    </row>
    <row r="519" spans="1:25" x14ac:dyDescent="0.2">
      <c r="B519" s="37"/>
      <c r="C519" s="37"/>
      <c r="D519" s="37"/>
      <c r="E519" s="37"/>
      <c r="F519" s="37"/>
      <c r="G519" s="37"/>
      <c r="H519" s="3"/>
      <c r="I519" s="6"/>
      <c r="J519" s="6"/>
      <c r="K519" s="37"/>
      <c r="L519" s="37"/>
      <c r="M519" s="37"/>
      <c r="N519" s="37"/>
      <c r="Q519" s="5"/>
      <c r="R519" s="5"/>
      <c r="S519" s="5"/>
      <c r="T519" s="5"/>
      <c r="U519" s="5"/>
      <c r="V519" s="5"/>
      <c r="W519" s="5"/>
      <c r="X519" s="5"/>
      <c r="Y519" s="5"/>
    </row>
    <row r="520" spans="1:25" x14ac:dyDescent="0.2">
      <c r="B520" s="37"/>
      <c r="C520" s="37"/>
      <c r="D520" s="37"/>
      <c r="E520" s="37"/>
      <c r="F520" s="37"/>
      <c r="G520" s="37"/>
      <c r="H520" s="3"/>
      <c r="I520" s="6"/>
      <c r="J520" s="6"/>
      <c r="K520" s="37"/>
      <c r="L520" s="37"/>
      <c r="M520" s="37"/>
      <c r="N520" s="37"/>
      <c r="Q520" s="5"/>
      <c r="R520" s="5"/>
      <c r="S520" s="5"/>
      <c r="T520" s="5"/>
      <c r="U520" s="5"/>
      <c r="V520" s="5"/>
      <c r="W520" s="5"/>
      <c r="X520" s="5"/>
      <c r="Y520" s="5"/>
    </row>
    <row r="521" spans="1:25" x14ac:dyDescent="0.2">
      <c r="B521" s="37"/>
      <c r="C521" s="37"/>
      <c r="D521" s="37"/>
      <c r="E521" s="37"/>
      <c r="F521" s="37"/>
      <c r="G521" s="37"/>
      <c r="H521" s="3"/>
      <c r="I521" s="6"/>
      <c r="J521" s="6"/>
      <c r="K521" s="37"/>
      <c r="L521" s="37"/>
      <c r="M521" s="37"/>
      <c r="N521" s="37"/>
      <c r="Q521" s="5"/>
      <c r="R521" s="5"/>
      <c r="S521" s="5"/>
      <c r="T521" s="5"/>
      <c r="U521" s="5"/>
      <c r="V521" s="5"/>
      <c r="W521" s="5"/>
      <c r="X521" s="5"/>
      <c r="Y521" s="5"/>
    </row>
    <row r="522" spans="1:25" x14ac:dyDescent="0.2">
      <c r="B522" s="37"/>
      <c r="C522" s="37"/>
      <c r="D522" s="37"/>
      <c r="E522" s="37"/>
      <c r="F522" s="37"/>
      <c r="G522" s="37"/>
      <c r="H522" s="3"/>
      <c r="I522" s="6"/>
      <c r="J522" s="6"/>
      <c r="K522" s="37"/>
      <c r="L522" s="37"/>
      <c r="M522" s="37"/>
      <c r="N522" s="37"/>
      <c r="Q522" s="5"/>
      <c r="R522" s="5"/>
      <c r="S522" s="5"/>
      <c r="T522" s="5"/>
      <c r="U522" s="5"/>
      <c r="V522" s="5"/>
      <c r="W522" s="5"/>
      <c r="X522" s="5"/>
      <c r="Y522" s="5"/>
    </row>
    <row r="523" spans="1:25" x14ac:dyDescent="0.2">
      <c r="A523" s="4"/>
      <c r="B523" s="6"/>
      <c r="C523" s="6"/>
      <c r="D523" s="6"/>
      <c r="E523" s="6"/>
      <c r="F523" s="6"/>
      <c r="G523" s="6"/>
      <c r="H523" s="3"/>
      <c r="I523" s="6"/>
      <c r="J523" s="6"/>
      <c r="K523" s="37"/>
      <c r="L523" s="37"/>
      <c r="M523" s="37"/>
      <c r="N523" s="37"/>
      <c r="Q523" s="5"/>
      <c r="R523" s="5"/>
      <c r="S523" s="5"/>
      <c r="T523" s="5"/>
      <c r="U523" s="5"/>
      <c r="V523" s="5"/>
      <c r="W523" s="5"/>
      <c r="X523" s="5"/>
      <c r="Y523" s="5"/>
    </row>
    <row r="524" spans="1:25" x14ac:dyDescent="0.2">
      <c r="A524" s="4"/>
      <c r="B524" s="6"/>
      <c r="C524" s="6"/>
      <c r="D524" s="6"/>
      <c r="E524" s="6"/>
      <c r="F524" s="6"/>
      <c r="G524" s="6"/>
      <c r="H524" s="3"/>
      <c r="I524" s="6"/>
      <c r="J524" s="6"/>
      <c r="K524" s="37"/>
      <c r="L524" s="37"/>
      <c r="M524" s="37"/>
      <c r="N524" s="37"/>
      <c r="Q524" s="5"/>
      <c r="R524" s="5"/>
      <c r="S524" s="5"/>
      <c r="T524" s="5"/>
      <c r="U524" s="5"/>
      <c r="V524" s="5"/>
      <c r="W524" s="5"/>
      <c r="X524" s="5"/>
      <c r="Y524" s="5"/>
    </row>
    <row r="525" spans="1:25" x14ac:dyDescent="0.2">
      <c r="A525" s="4"/>
      <c r="B525" s="6"/>
      <c r="C525" s="6"/>
      <c r="D525" s="6"/>
      <c r="E525" s="6"/>
      <c r="F525" s="6"/>
      <c r="G525" s="6"/>
      <c r="H525" s="3"/>
      <c r="I525" s="6"/>
      <c r="J525" s="6"/>
      <c r="K525" s="37"/>
      <c r="L525" s="37"/>
      <c r="M525" s="37"/>
      <c r="N525" s="37"/>
      <c r="Q525" s="5"/>
      <c r="R525" s="5"/>
      <c r="S525" s="5"/>
      <c r="T525" s="5"/>
      <c r="U525" s="5"/>
      <c r="V525" s="5"/>
      <c r="W525" s="5"/>
      <c r="X525" s="5"/>
      <c r="Y525" s="5"/>
    </row>
    <row r="526" spans="1:25" x14ac:dyDescent="0.2">
      <c r="A526" s="4"/>
      <c r="B526" s="6"/>
      <c r="C526" s="6"/>
      <c r="D526" s="6"/>
      <c r="E526" s="6"/>
      <c r="F526" s="6"/>
      <c r="G526" s="6"/>
      <c r="H526" s="3"/>
      <c r="I526" s="6"/>
      <c r="J526" s="6"/>
      <c r="K526" s="37"/>
      <c r="L526" s="37"/>
      <c r="M526" s="37"/>
      <c r="N526" s="37"/>
      <c r="Q526" s="5"/>
      <c r="R526" s="5"/>
      <c r="S526" s="5"/>
      <c r="T526" s="5"/>
      <c r="U526" s="5"/>
      <c r="V526" s="5"/>
      <c r="W526" s="5"/>
      <c r="X526" s="5"/>
      <c r="Y526" s="5"/>
    </row>
    <row r="527" spans="1:25" x14ac:dyDescent="0.2">
      <c r="A527" s="4"/>
      <c r="B527" s="6"/>
      <c r="C527" s="6"/>
      <c r="D527" s="6"/>
      <c r="E527" s="6"/>
      <c r="F527" s="6"/>
      <c r="G527" s="6"/>
      <c r="H527" s="3"/>
      <c r="I527" s="6"/>
      <c r="J527" s="6"/>
      <c r="K527" s="37"/>
      <c r="L527" s="37"/>
      <c r="M527" s="37"/>
      <c r="N527" s="37"/>
      <c r="Q527" s="5"/>
      <c r="R527" s="5"/>
      <c r="S527" s="5"/>
      <c r="T527" s="5"/>
      <c r="U527" s="5"/>
      <c r="V527" s="5"/>
      <c r="W527" s="5"/>
      <c r="X527" s="5"/>
      <c r="Y527" s="5"/>
    </row>
    <row r="528" spans="1:25" x14ac:dyDescent="0.2">
      <c r="A528" s="4"/>
      <c r="B528" s="6"/>
      <c r="C528" s="6"/>
      <c r="D528" s="6"/>
      <c r="E528" s="6"/>
      <c r="F528" s="6"/>
      <c r="G528" s="6"/>
      <c r="H528" s="3"/>
      <c r="I528" s="6"/>
      <c r="J528" s="6"/>
      <c r="K528" s="37"/>
      <c r="L528" s="37"/>
      <c r="M528" s="37"/>
      <c r="N528" s="37"/>
      <c r="Q528" s="5"/>
      <c r="R528" s="5"/>
      <c r="S528" s="5"/>
      <c r="T528" s="5"/>
      <c r="U528" s="5"/>
      <c r="V528" s="5"/>
      <c r="W528" s="5"/>
      <c r="X528" s="5"/>
      <c r="Y528" s="5"/>
    </row>
    <row r="529" spans="1:25" x14ac:dyDescent="0.2">
      <c r="A529" s="4"/>
      <c r="B529" s="6"/>
      <c r="C529" s="6"/>
      <c r="D529" s="6"/>
      <c r="E529" s="6"/>
      <c r="F529" s="6"/>
      <c r="G529" s="6"/>
      <c r="H529" s="3"/>
      <c r="I529" s="6"/>
      <c r="J529" s="6"/>
      <c r="K529" s="37"/>
      <c r="L529" s="37"/>
      <c r="M529" s="37"/>
      <c r="N529" s="37"/>
      <c r="Q529" s="5"/>
      <c r="R529" s="5"/>
      <c r="S529" s="5"/>
      <c r="T529" s="5"/>
      <c r="U529" s="5"/>
      <c r="V529" s="5"/>
      <c r="W529" s="5"/>
      <c r="X529" s="5"/>
      <c r="Y529" s="5"/>
    </row>
    <row r="530" spans="1:25" x14ac:dyDescent="0.2">
      <c r="A530" s="4"/>
      <c r="B530" s="6"/>
      <c r="C530" s="6"/>
      <c r="D530" s="6"/>
      <c r="E530" s="6"/>
      <c r="F530" s="6"/>
      <c r="G530" s="6"/>
      <c r="H530" s="3"/>
      <c r="I530" s="6"/>
      <c r="J530" s="6"/>
      <c r="K530" s="37"/>
      <c r="L530" s="37"/>
      <c r="M530" s="37"/>
      <c r="N530" s="37"/>
      <c r="Q530" s="5"/>
      <c r="R530" s="5"/>
      <c r="S530" s="5"/>
      <c r="T530" s="5"/>
      <c r="U530" s="5"/>
      <c r="V530" s="5"/>
      <c r="W530" s="5"/>
      <c r="X530" s="5"/>
      <c r="Y530" s="5"/>
    </row>
    <row r="531" spans="1:25" x14ac:dyDescent="0.2">
      <c r="A531" s="4"/>
      <c r="B531" s="6"/>
      <c r="C531" s="6"/>
      <c r="D531" s="6"/>
      <c r="E531" s="6"/>
      <c r="F531" s="6"/>
      <c r="G531" s="6"/>
      <c r="H531" s="3"/>
      <c r="I531" s="6"/>
      <c r="J531" s="6"/>
      <c r="K531" s="37"/>
      <c r="L531" s="37"/>
      <c r="M531" s="37"/>
      <c r="N531" s="37"/>
      <c r="Q531" s="5"/>
      <c r="R531" s="5"/>
      <c r="S531" s="5"/>
      <c r="T531" s="5"/>
      <c r="U531" s="5"/>
      <c r="V531" s="5"/>
      <c r="W531" s="5"/>
      <c r="X531" s="5"/>
      <c r="Y531" s="5"/>
    </row>
    <row r="532" spans="1:25" x14ac:dyDescent="0.2">
      <c r="A532" s="4"/>
      <c r="B532" s="6"/>
      <c r="C532" s="6"/>
      <c r="D532" s="6"/>
      <c r="E532" s="6"/>
      <c r="F532" s="6"/>
      <c r="G532" s="6"/>
      <c r="H532" s="3"/>
      <c r="I532" s="6"/>
      <c r="J532" s="6"/>
      <c r="K532" s="37"/>
      <c r="L532" s="37"/>
      <c r="M532" s="37"/>
      <c r="N532" s="37"/>
      <c r="Q532" s="5"/>
      <c r="R532" s="5"/>
      <c r="S532" s="5"/>
      <c r="T532" s="5"/>
      <c r="U532" s="5"/>
      <c r="V532" s="5"/>
      <c r="W532" s="5"/>
      <c r="X532" s="5"/>
      <c r="Y532" s="5"/>
    </row>
    <row r="533" spans="1:25" x14ac:dyDescent="0.2">
      <c r="A533" s="4"/>
      <c r="B533" s="6"/>
      <c r="C533" s="6"/>
      <c r="D533" s="6"/>
      <c r="E533" s="6"/>
      <c r="F533" s="6"/>
      <c r="G533" s="6"/>
      <c r="H533" s="3"/>
      <c r="I533" s="6"/>
      <c r="J533" s="6"/>
      <c r="K533" s="37"/>
      <c r="L533" s="37"/>
      <c r="M533" s="37"/>
      <c r="N533" s="37"/>
      <c r="Q533" s="5"/>
      <c r="R533" s="5"/>
      <c r="S533" s="5"/>
      <c r="T533" s="5"/>
      <c r="U533" s="5"/>
      <c r="V533" s="5"/>
      <c r="W533" s="5"/>
      <c r="X533" s="5"/>
      <c r="Y533" s="5"/>
    </row>
    <row r="534" spans="1:25" x14ac:dyDescent="0.2">
      <c r="B534" s="37"/>
      <c r="C534" s="37"/>
      <c r="D534" s="37"/>
      <c r="E534" s="37"/>
      <c r="F534" s="37"/>
      <c r="G534" s="37"/>
      <c r="H534" s="51"/>
      <c r="I534" s="6"/>
      <c r="J534" s="6"/>
      <c r="K534" s="37"/>
      <c r="L534" s="37"/>
      <c r="M534" s="37"/>
      <c r="N534" s="37"/>
      <c r="Q534" s="5"/>
      <c r="R534" s="5"/>
      <c r="S534" s="5"/>
      <c r="T534" s="5"/>
      <c r="U534" s="5"/>
      <c r="V534" s="5"/>
      <c r="W534" s="5"/>
      <c r="X534" s="5"/>
      <c r="Y534" s="5"/>
    </row>
    <row r="535" spans="1:25" x14ac:dyDescent="0.2">
      <c r="B535" s="37"/>
      <c r="C535" s="37"/>
      <c r="D535" s="37"/>
      <c r="E535" s="37"/>
      <c r="F535" s="37"/>
      <c r="G535" s="37"/>
      <c r="H535" s="51"/>
      <c r="I535" s="6"/>
      <c r="J535" s="6"/>
      <c r="K535" s="37"/>
      <c r="L535" s="37"/>
      <c r="M535" s="37"/>
      <c r="N535" s="37"/>
      <c r="Q535" s="5"/>
      <c r="R535" s="5"/>
      <c r="S535" s="5"/>
      <c r="T535" s="5"/>
      <c r="U535" s="5"/>
      <c r="V535" s="5"/>
      <c r="W535" s="5"/>
      <c r="X535" s="5"/>
      <c r="Y535" s="5"/>
    </row>
    <row r="536" spans="1:25" x14ac:dyDescent="0.2">
      <c r="B536" s="37"/>
      <c r="C536" s="37"/>
      <c r="D536" s="37"/>
      <c r="E536" s="37"/>
      <c r="F536" s="37"/>
      <c r="G536" s="37"/>
      <c r="H536" s="51"/>
      <c r="I536" s="6"/>
      <c r="J536" s="6"/>
      <c r="K536" s="37"/>
      <c r="L536" s="37"/>
      <c r="M536" s="37"/>
      <c r="N536" s="37"/>
      <c r="Q536" s="5"/>
      <c r="R536" s="5"/>
      <c r="S536" s="5"/>
      <c r="T536" s="5"/>
      <c r="U536" s="5"/>
      <c r="V536" s="5"/>
      <c r="W536" s="5"/>
      <c r="X536" s="5"/>
      <c r="Y536" s="5"/>
    </row>
    <row r="537" spans="1:25" x14ac:dyDescent="0.2">
      <c r="B537" s="37"/>
      <c r="C537" s="37"/>
      <c r="D537" s="37"/>
      <c r="E537" s="37"/>
      <c r="F537" s="37"/>
      <c r="G537" s="37"/>
      <c r="H537" s="51"/>
      <c r="I537" s="6"/>
      <c r="J537" s="6"/>
      <c r="K537" s="37"/>
      <c r="L537" s="37"/>
      <c r="M537" s="37"/>
      <c r="N537" s="37"/>
      <c r="Q537" s="5"/>
      <c r="R537" s="5"/>
      <c r="S537" s="5"/>
      <c r="T537" s="5"/>
      <c r="U537" s="5"/>
      <c r="V537" s="5"/>
      <c r="W537" s="5"/>
      <c r="X537" s="5"/>
      <c r="Y537" s="5"/>
    </row>
    <row r="538" spans="1:25" x14ac:dyDescent="0.2">
      <c r="B538" s="37"/>
      <c r="C538" s="37"/>
      <c r="D538" s="37"/>
      <c r="E538" s="37"/>
      <c r="F538" s="37"/>
      <c r="G538" s="37"/>
      <c r="H538" s="51"/>
      <c r="I538" s="6"/>
      <c r="J538" s="6"/>
      <c r="K538" s="37"/>
      <c r="L538" s="37"/>
      <c r="M538" s="37"/>
      <c r="N538" s="37"/>
      <c r="Q538" s="5"/>
      <c r="R538" s="5"/>
      <c r="S538" s="5"/>
      <c r="T538" s="5"/>
      <c r="U538" s="5"/>
      <c r="V538" s="5"/>
      <c r="W538" s="5"/>
      <c r="X538" s="5"/>
      <c r="Y538" s="5"/>
    </row>
    <row r="539" spans="1:25" x14ac:dyDescent="0.2">
      <c r="B539" s="37"/>
      <c r="C539" s="37"/>
      <c r="D539" s="37"/>
      <c r="E539" s="37"/>
      <c r="F539" s="37"/>
      <c r="G539" s="37"/>
      <c r="H539" s="51"/>
      <c r="I539" s="6"/>
      <c r="J539" s="6"/>
      <c r="K539" s="37"/>
      <c r="L539" s="37"/>
      <c r="M539" s="37"/>
      <c r="N539" s="37"/>
      <c r="Q539" s="5"/>
      <c r="R539" s="5"/>
      <c r="S539" s="5"/>
      <c r="T539" s="5"/>
      <c r="U539" s="5"/>
      <c r="V539" s="5"/>
      <c r="W539" s="5"/>
      <c r="X539" s="5"/>
      <c r="Y539" s="5"/>
    </row>
    <row r="540" spans="1:25" x14ac:dyDescent="0.2">
      <c r="B540" s="37"/>
      <c r="C540" s="37"/>
      <c r="D540" s="37"/>
      <c r="E540" s="37"/>
      <c r="F540" s="37"/>
      <c r="G540" s="37"/>
      <c r="H540" s="51"/>
      <c r="I540" s="6"/>
      <c r="J540" s="6"/>
      <c r="K540" s="37"/>
      <c r="L540" s="37"/>
      <c r="M540" s="37"/>
      <c r="N540" s="37"/>
      <c r="Q540" s="5"/>
      <c r="R540" s="5"/>
      <c r="S540" s="5"/>
      <c r="T540" s="5"/>
      <c r="U540" s="5"/>
      <c r="V540" s="5"/>
      <c r="W540" s="5"/>
      <c r="X540" s="5"/>
      <c r="Y540" s="5"/>
    </row>
    <row r="541" spans="1:25" x14ac:dyDescent="0.2">
      <c r="B541" s="37"/>
      <c r="C541" s="37"/>
      <c r="D541" s="37"/>
      <c r="E541" s="37"/>
      <c r="F541" s="37"/>
      <c r="G541" s="37"/>
      <c r="H541" s="51"/>
      <c r="I541" s="37"/>
      <c r="J541" s="37"/>
      <c r="K541" s="37"/>
      <c r="L541" s="37"/>
      <c r="M541" s="37"/>
      <c r="N541" s="37"/>
      <c r="Q541" s="5"/>
      <c r="R541" s="5"/>
      <c r="S541" s="5"/>
      <c r="T541" s="5"/>
      <c r="U541" s="5"/>
      <c r="V541" s="5"/>
      <c r="W541" s="5"/>
      <c r="X541" s="5"/>
      <c r="Y541" s="5"/>
    </row>
    <row r="542" spans="1:25" x14ac:dyDescent="0.2">
      <c r="B542" s="37"/>
      <c r="C542" s="37"/>
      <c r="D542" s="37"/>
      <c r="E542" s="37"/>
      <c r="F542" s="37"/>
      <c r="G542" s="37"/>
      <c r="H542" s="51"/>
      <c r="I542" s="37"/>
      <c r="J542" s="37"/>
      <c r="K542" s="37"/>
      <c r="L542" s="37"/>
      <c r="M542" s="37"/>
      <c r="N542" s="37"/>
      <c r="Q542" s="5"/>
      <c r="R542" s="5"/>
      <c r="S542" s="5"/>
      <c r="T542" s="5"/>
      <c r="U542" s="5"/>
      <c r="V542" s="5"/>
      <c r="W542" s="5"/>
      <c r="X542" s="5"/>
      <c r="Y542" s="5"/>
    </row>
    <row r="543" spans="1:25" x14ac:dyDescent="0.2"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Q543" s="5"/>
      <c r="R543" s="5"/>
      <c r="S543" s="5"/>
      <c r="T543" s="5"/>
      <c r="U543" s="5"/>
      <c r="V543" s="5"/>
      <c r="W543" s="5"/>
      <c r="X543" s="5"/>
      <c r="Y543" s="5"/>
    </row>
    <row r="544" spans="1:25" x14ac:dyDescent="0.2"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Q544" s="5"/>
      <c r="R544" s="5"/>
      <c r="S544" s="5"/>
      <c r="T544" s="5"/>
      <c r="U544" s="5"/>
      <c r="V544" s="5"/>
      <c r="W544" s="5"/>
      <c r="X544" s="5"/>
      <c r="Y544" s="5"/>
    </row>
    <row r="545" spans="2:25" x14ac:dyDescent="0.2"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Q545" s="5"/>
      <c r="R545" s="5"/>
      <c r="S545" s="5"/>
      <c r="T545" s="5"/>
      <c r="U545" s="5"/>
      <c r="V545" s="5"/>
      <c r="W545" s="5"/>
      <c r="X545" s="5"/>
      <c r="Y545" s="5"/>
    </row>
    <row r="546" spans="2:25" x14ac:dyDescent="0.2"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Q546" s="5"/>
      <c r="R546" s="5"/>
      <c r="S546" s="5"/>
      <c r="T546" s="5"/>
      <c r="U546" s="5"/>
      <c r="V546" s="5"/>
      <c r="W546" s="5"/>
      <c r="X546" s="5"/>
      <c r="Y546" s="5"/>
    </row>
    <row r="547" spans="2:25" x14ac:dyDescent="0.2"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Q547" s="5"/>
      <c r="R547" s="5"/>
      <c r="S547" s="5"/>
      <c r="T547" s="5"/>
      <c r="U547" s="5"/>
      <c r="V547" s="5"/>
      <c r="W547" s="5"/>
      <c r="X547" s="5"/>
      <c r="Y547" s="5"/>
    </row>
    <row r="548" spans="2:25" x14ac:dyDescent="0.2"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Q548" s="5"/>
      <c r="R548" s="5"/>
      <c r="S548" s="5"/>
      <c r="T548" s="5"/>
      <c r="U548" s="5"/>
      <c r="V548" s="5"/>
      <c r="W548" s="5"/>
      <c r="X548" s="5"/>
      <c r="Y548" s="5"/>
    </row>
    <row r="549" spans="2:25" x14ac:dyDescent="0.2"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Q549" s="5"/>
      <c r="R549" s="5"/>
      <c r="S549" s="5"/>
      <c r="T549" s="5"/>
      <c r="U549" s="5"/>
      <c r="V549" s="5"/>
      <c r="W549" s="5"/>
      <c r="X549" s="5"/>
      <c r="Y549" s="5"/>
    </row>
    <row r="550" spans="2:25" x14ac:dyDescent="0.2"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Q550" s="5"/>
      <c r="R550" s="5"/>
      <c r="S550" s="5"/>
      <c r="T550" s="5"/>
      <c r="U550" s="5"/>
      <c r="V550" s="5"/>
      <c r="W550" s="5"/>
      <c r="X550" s="5"/>
      <c r="Y550" s="5"/>
    </row>
    <row r="551" spans="2:25" x14ac:dyDescent="0.2"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Q551" s="5"/>
      <c r="R551" s="5"/>
      <c r="S551" s="5"/>
      <c r="T551" s="5"/>
      <c r="U551" s="5"/>
      <c r="V551" s="5"/>
      <c r="W551" s="5"/>
      <c r="X551" s="5"/>
      <c r="Y551" s="5"/>
    </row>
    <row r="552" spans="2:25" x14ac:dyDescent="0.2"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Q552" s="5"/>
      <c r="R552" s="5"/>
      <c r="S552" s="5"/>
      <c r="T552" s="5"/>
      <c r="U552" s="5"/>
      <c r="V552" s="5"/>
      <c r="W552" s="5"/>
      <c r="X552" s="5"/>
      <c r="Y552" s="5"/>
    </row>
    <row r="553" spans="2:25" x14ac:dyDescent="0.2"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Q553" s="5"/>
      <c r="R553" s="5"/>
      <c r="S553" s="5"/>
      <c r="T553" s="5"/>
      <c r="U553" s="5"/>
      <c r="V553" s="5"/>
      <c r="W553" s="5"/>
      <c r="X553" s="5"/>
      <c r="Y553" s="5"/>
    </row>
    <row r="554" spans="2:25" x14ac:dyDescent="0.2"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Q554" s="5"/>
      <c r="R554" s="5"/>
      <c r="S554" s="5"/>
      <c r="T554" s="5"/>
      <c r="U554" s="5"/>
      <c r="V554" s="5"/>
      <c r="W554" s="5"/>
      <c r="X554" s="5"/>
      <c r="Y554" s="5"/>
    </row>
    <row r="555" spans="2:25" x14ac:dyDescent="0.2"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Q555" s="5"/>
      <c r="R555" s="5"/>
      <c r="S555" s="5"/>
      <c r="T555" s="5"/>
      <c r="U555" s="5"/>
      <c r="V555" s="5"/>
      <c r="W555" s="5"/>
      <c r="X555" s="5"/>
      <c r="Y555" s="5"/>
    </row>
    <row r="556" spans="2:25" x14ac:dyDescent="0.2"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Q556" s="5"/>
      <c r="R556" s="5"/>
      <c r="S556" s="5"/>
      <c r="T556" s="5"/>
      <c r="U556" s="5"/>
      <c r="V556" s="5"/>
      <c r="W556" s="5"/>
      <c r="X556" s="5"/>
      <c r="Y556" s="5"/>
    </row>
    <row r="557" spans="2:25" x14ac:dyDescent="0.2"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Q557" s="5"/>
      <c r="R557" s="5"/>
      <c r="S557" s="5"/>
      <c r="T557" s="5"/>
      <c r="U557" s="5"/>
      <c r="V557" s="5"/>
      <c r="W557" s="5"/>
      <c r="X557" s="5"/>
      <c r="Y557" s="5"/>
    </row>
    <row r="558" spans="2:25" x14ac:dyDescent="0.2"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Q558" s="5"/>
      <c r="R558" s="5"/>
      <c r="S558" s="5"/>
      <c r="T558" s="5"/>
      <c r="U558" s="5"/>
      <c r="V558" s="5"/>
      <c r="W558" s="5"/>
      <c r="X558" s="5"/>
      <c r="Y558" s="5"/>
    </row>
    <row r="559" spans="2:25" x14ac:dyDescent="0.2"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Q559" s="5"/>
      <c r="R559" s="5"/>
      <c r="S559" s="5"/>
      <c r="T559" s="5"/>
      <c r="U559" s="5"/>
      <c r="V559" s="5"/>
      <c r="W559" s="5"/>
      <c r="X559" s="5"/>
      <c r="Y559" s="5"/>
    </row>
    <row r="560" spans="2:25" x14ac:dyDescent="0.2"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Q560" s="5"/>
      <c r="R560" s="5"/>
      <c r="S560" s="5"/>
      <c r="T560" s="5"/>
      <c r="U560" s="5"/>
      <c r="V560" s="5"/>
      <c r="W560" s="5"/>
      <c r="X560" s="5"/>
      <c r="Y560" s="5"/>
    </row>
    <row r="561" spans="2:25" x14ac:dyDescent="0.2"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Q561" s="5"/>
      <c r="R561" s="5"/>
      <c r="S561" s="5"/>
      <c r="T561" s="5"/>
      <c r="U561" s="5"/>
      <c r="V561" s="5"/>
      <c r="W561" s="5"/>
      <c r="X561" s="5"/>
      <c r="Y561" s="5"/>
    </row>
    <row r="562" spans="2:25" x14ac:dyDescent="0.2"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Q562" s="5"/>
      <c r="R562" s="5"/>
      <c r="S562" s="5"/>
      <c r="T562" s="5"/>
      <c r="U562" s="5"/>
      <c r="V562" s="5"/>
      <c r="W562" s="5"/>
      <c r="X562" s="5"/>
      <c r="Y562" s="5"/>
    </row>
    <row r="563" spans="2:25" x14ac:dyDescent="0.2"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Q563" s="5"/>
      <c r="R563" s="5"/>
      <c r="S563" s="5"/>
      <c r="T563" s="5"/>
      <c r="U563" s="5"/>
      <c r="V563" s="5"/>
      <c r="W563" s="5"/>
      <c r="X563" s="5"/>
      <c r="Y563" s="5"/>
    </row>
    <row r="564" spans="2:25" x14ac:dyDescent="0.2"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Q564" s="5"/>
      <c r="R564" s="5"/>
      <c r="S564" s="5"/>
      <c r="T564" s="5"/>
      <c r="U564" s="5"/>
      <c r="V564" s="5"/>
      <c r="W564" s="5"/>
      <c r="X564" s="5"/>
      <c r="Y564" s="5"/>
    </row>
    <row r="565" spans="2:25" x14ac:dyDescent="0.2"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Q565" s="5"/>
      <c r="R565" s="5"/>
      <c r="S565" s="5"/>
      <c r="T565" s="5"/>
      <c r="U565" s="5"/>
      <c r="V565" s="5"/>
      <c r="W565" s="5"/>
      <c r="X565" s="5"/>
      <c r="Y565" s="5"/>
    </row>
    <row r="566" spans="2:25" x14ac:dyDescent="0.2"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Q566" s="5"/>
      <c r="R566" s="5"/>
      <c r="S566" s="5"/>
      <c r="T566" s="5"/>
      <c r="U566" s="5"/>
      <c r="V566" s="5"/>
      <c r="W566" s="5"/>
      <c r="X566" s="5"/>
      <c r="Y566" s="5"/>
    </row>
    <row r="567" spans="2:25" x14ac:dyDescent="0.2"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Q567" s="5"/>
      <c r="R567" s="5"/>
      <c r="S567" s="5"/>
      <c r="T567" s="5"/>
      <c r="U567" s="5"/>
      <c r="V567" s="5"/>
      <c r="W567" s="5"/>
      <c r="X567" s="5"/>
      <c r="Y567" s="5"/>
    </row>
    <row r="568" spans="2:25" x14ac:dyDescent="0.2"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Q568" s="5"/>
      <c r="R568" s="5"/>
      <c r="S568" s="5"/>
      <c r="T568" s="5"/>
      <c r="U568" s="5"/>
      <c r="V568" s="5"/>
      <c r="W568" s="5"/>
      <c r="X568" s="5"/>
      <c r="Y568" s="5"/>
    </row>
    <row r="569" spans="2:25" x14ac:dyDescent="0.2"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Q569" s="5"/>
      <c r="R569" s="5"/>
      <c r="S569" s="5"/>
      <c r="T569" s="5"/>
      <c r="U569" s="5"/>
      <c r="V569" s="5"/>
      <c r="W569" s="5"/>
      <c r="X569" s="5"/>
      <c r="Y569" s="5"/>
    </row>
    <row r="570" spans="2:25" x14ac:dyDescent="0.2"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Q570" s="5"/>
      <c r="R570" s="5"/>
      <c r="S570" s="5"/>
      <c r="T570" s="5"/>
      <c r="U570" s="5"/>
      <c r="V570" s="5"/>
      <c r="W570" s="5"/>
      <c r="X570" s="5"/>
      <c r="Y570" s="5"/>
    </row>
    <row r="571" spans="2:25" x14ac:dyDescent="0.2"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Q571" s="5"/>
      <c r="R571" s="5"/>
      <c r="S571" s="5"/>
      <c r="T571" s="5"/>
      <c r="U571" s="5"/>
      <c r="V571" s="5"/>
      <c r="W571" s="5"/>
      <c r="X571" s="5"/>
      <c r="Y571" s="5"/>
    </row>
    <row r="572" spans="2:25" x14ac:dyDescent="0.2"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Q572" s="5"/>
      <c r="R572" s="5"/>
      <c r="S572" s="5"/>
      <c r="T572" s="5"/>
      <c r="U572" s="5"/>
      <c r="V572" s="5"/>
      <c r="W572" s="5"/>
      <c r="X572" s="5"/>
      <c r="Y572" s="5"/>
    </row>
    <row r="573" spans="2:25" x14ac:dyDescent="0.2"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Q573" s="5"/>
      <c r="R573" s="5"/>
      <c r="S573" s="5"/>
      <c r="T573" s="5"/>
      <c r="U573" s="5"/>
      <c r="V573" s="5"/>
      <c r="W573" s="5"/>
      <c r="X573" s="5"/>
      <c r="Y573" s="5"/>
    </row>
    <row r="574" spans="2:25" x14ac:dyDescent="0.2"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Q574" s="5"/>
      <c r="R574" s="5"/>
      <c r="S574" s="5"/>
      <c r="T574" s="5"/>
      <c r="U574" s="5"/>
      <c r="V574" s="5"/>
      <c r="W574" s="5"/>
      <c r="X574" s="5"/>
      <c r="Y574" s="5"/>
    </row>
    <row r="575" spans="2:25" x14ac:dyDescent="0.2"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Q575" s="5"/>
      <c r="R575" s="5"/>
      <c r="S575" s="5"/>
      <c r="T575" s="5"/>
      <c r="U575" s="5"/>
      <c r="V575" s="5"/>
      <c r="W575" s="5"/>
      <c r="X575" s="5"/>
      <c r="Y575" s="5"/>
    </row>
    <row r="576" spans="2:25" x14ac:dyDescent="0.2"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Q576" s="5"/>
      <c r="R576" s="5"/>
      <c r="S576" s="5"/>
      <c r="T576" s="5"/>
      <c r="U576" s="5"/>
      <c r="V576" s="5"/>
      <c r="W576" s="5"/>
      <c r="X576" s="5"/>
      <c r="Y576" s="5"/>
    </row>
    <row r="577" spans="2:25" x14ac:dyDescent="0.2"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Q577" s="5"/>
      <c r="R577" s="5"/>
      <c r="S577" s="5"/>
      <c r="T577" s="5"/>
      <c r="U577" s="5"/>
      <c r="V577" s="5"/>
      <c r="W577" s="5"/>
      <c r="X577" s="5"/>
      <c r="Y577" s="5"/>
    </row>
    <row r="578" spans="2:25" x14ac:dyDescent="0.2"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Q578" s="5"/>
      <c r="R578" s="5"/>
      <c r="S578" s="5"/>
      <c r="T578" s="5"/>
      <c r="U578" s="5"/>
      <c r="V578" s="5"/>
      <c r="W578" s="5"/>
      <c r="X578" s="5"/>
      <c r="Y578" s="5"/>
    </row>
    <row r="579" spans="2:25" x14ac:dyDescent="0.2"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Q579" s="5"/>
      <c r="R579" s="5"/>
      <c r="S579" s="5"/>
      <c r="T579" s="5"/>
      <c r="U579" s="5"/>
      <c r="V579" s="5"/>
      <c r="W579" s="5"/>
      <c r="X579" s="5"/>
      <c r="Y579" s="5"/>
    </row>
    <row r="580" spans="2:25" x14ac:dyDescent="0.2"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Q580" s="5"/>
      <c r="R580" s="5"/>
      <c r="S580" s="5"/>
      <c r="T580" s="5"/>
      <c r="U580" s="5"/>
      <c r="V580" s="5"/>
      <c r="W580" s="5"/>
      <c r="X580" s="5"/>
      <c r="Y580" s="5"/>
    </row>
    <row r="581" spans="2:25" x14ac:dyDescent="0.2"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Q581" s="5"/>
      <c r="R581" s="5"/>
      <c r="S581" s="5"/>
      <c r="T581" s="5"/>
      <c r="U581" s="5"/>
      <c r="V581" s="5"/>
      <c r="W581" s="5"/>
      <c r="X581" s="5"/>
      <c r="Y581" s="5"/>
    </row>
    <row r="582" spans="2:25" x14ac:dyDescent="0.2"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Q582" s="5"/>
      <c r="R582" s="5"/>
      <c r="S582" s="5"/>
      <c r="T582" s="5"/>
      <c r="U582" s="5"/>
      <c r="V582" s="5"/>
      <c r="W582" s="5"/>
      <c r="X582" s="5"/>
      <c r="Y582" s="5"/>
    </row>
    <row r="583" spans="2:25" x14ac:dyDescent="0.2"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Q583" s="5"/>
      <c r="R583" s="5"/>
      <c r="S583" s="5"/>
      <c r="T583" s="5"/>
      <c r="U583" s="5"/>
      <c r="V583" s="5"/>
      <c r="W583" s="5"/>
      <c r="X583" s="5"/>
      <c r="Y583" s="5"/>
    </row>
    <row r="584" spans="2:25" x14ac:dyDescent="0.2"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Q584" s="5"/>
      <c r="R584" s="5"/>
      <c r="S584" s="5"/>
      <c r="T584" s="5"/>
      <c r="U584" s="5"/>
      <c r="V584" s="5"/>
      <c r="W584" s="5"/>
      <c r="X584" s="5"/>
      <c r="Y584" s="5"/>
    </row>
    <row r="585" spans="2:25" x14ac:dyDescent="0.2"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Q585" s="5"/>
      <c r="R585" s="5"/>
      <c r="S585" s="5"/>
      <c r="T585" s="5"/>
      <c r="U585" s="5"/>
      <c r="V585" s="5"/>
      <c r="W585" s="5"/>
      <c r="X585" s="5"/>
      <c r="Y585" s="5"/>
    </row>
    <row r="586" spans="2:25" x14ac:dyDescent="0.2"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Q586" s="5"/>
      <c r="R586" s="5"/>
      <c r="S586" s="5"/>
      <c r="T586" s="5"/>
      <c r="U586" s="5"/>
      <c r="V586" s="5"/>
      <c r="W586" s="5"/>
      <c r="X586" s="5"/>
      <c r="Y586" s="5"/>
    </row>
    <row r="587" spans="2:25" x14ac:dyDescent="0.2"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Q587" s="5"/>
      <c r="R587" s="5"/>
      <c r="S587" s="5"/>
      <c r="T587" s="5"/>
      <c r="U587" s="5"/>
      <c r="V587" s="5"/>
      <c r="W587" s="5"/>
      <c r="X587" s="5"/>
      <c r="Y587" s="5"/>
    </row>
    <row r="588" spans="2:25" x14ac:dyDescent="0.2"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Q588" s="5"/>
      <c r="R588" s="5"/>
      <c r="S588" s="5"/>
      <c r="T588" s="5"/>
      <c r="U588" s="5"/>
      <c r="V588" s="5"/>
      <c r="W588" s="5"/>
      <c r="X588" s="5"/>
      <c r="Y588" s="5"/>
    </row>
    <row r="589" spans="2:25" x14ac:dyDescent="0.2"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Q589" s="5"/>
      <c r="R589" s="5"/>
      <c r="S589" s="5"/>
      <c r="T589" s="5"/>
      <c r="U589" s="5"/>
      <c r="V589" s="5"/>
      <c r="W589" s="5"/>
      <c r="X589" s="5"/>
      <c r="Y589" s="5"/>
    </row>
    <row r="590" spans="2:25" x14ac:dyDescent="0.2"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Q590" s="5"/>
      <c r="R590" s="5"/>
      <c r="S590" s="5"/>
      <c r="T590" s="5"/>
      <c r="U590" s="5"/>
      <c r="V590" s="5"/>
      <c r="W590" s="5"/>
      <c r="X590" s="5"/>
      <c r="Y590" s="5"/>
    </row>
    <row r="591" spans="2:25" x14ac:dyDescent="0.2"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Q591" s="5"/>
      <c r="R591" s="5"/>
      <c r="S591" s="5"/>
      <c r="T591" s="5"/>
      <c r="U591" s="5"/>
      <c r="V591" s="5"/>
      <c r="W591" s="5"/>
      <c r="X591" s="5"/>
      <c r="Y591" s="5"/>
    </row>
    <row r="592" spans="2:25" x14ac:dyDescent="0.2"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Q592" s="5"/>
      <c r="R592" s="5"/>
      <c r="S592" s="5"/>
      <c r="T592" s="5"/>
      <c r="U592" s="5"/>
      <c r="V592" s="5"/>
      <c r="W592" s="5"/>
      <c r="X592" s="5"/>
      <c r="Y592" s="5"/>
    </row>
    <row r="593" spans="2:25" x14ac:dyDescent="0.2"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Q593" s="5"/>
      <c r="R593" s="5"/>
      <c r="S593" s="5"/>
      <c r="T593" s="5"/>
      <c r="U593" s="5"/>
      <c r="V593" s="5"/>
      <c r="W593" s="5"/>
      <c r="X593" s="5"/>
      <c r="Y593" s="5"/>
    </row>
    <row r="594" spans="2:25" x14ac:dyDescent="0.2"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Q594" s="5"/>
      <c r="R594" s="5"/>
      <c r="S594" s="5"/>
      <c r="T594" s="5"/>
      <c r="U594" s="5"/>
      <c r="V594" s="5"/>
      <c r="W594" s="5"/>
      <c r="X594" s="5"/>
      <c r="Y594" s="5"/>
    </row>
    <row r="595" spans="2:25" x14ac:dyDescent="0.2"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Q595" s="5"/>
      <c r="R595" s="5"/>
      <c r="S595" s="5"/>
      <c r="T595" s="5"/>
      <c r="U595" s="5"/>
      <c r="V595" s="5"/>
      <c r="W595" s="5"/>
      <c r="X595" s="5"/>
      <c r="Y595" s="5"/>
    </row>
    <row r="596" spans="2:25" x14ac:dyDescent="0.2"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Q596" s="5"/>
      <c r="R596" s="5"/>
      <c r="S596" s="5"/>
      <c r="T596" s="5"/>
      <c r="U596" s="5"/>
      <c r="V596" s="5"/>
      <c r="W596" s="5"/>
      <c r="X596" s="5"/>
      <c r="Y596" s="5"/>
    </row>
    <row r="597" spans="2:25" x14ac:dyDescent="0.2"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Q597" s="5"/>
      <c r="R597" s="5"/>
      <c r="S597" s="5"/>
      <c r="T597" s="5"/>
      <c r="U597" s="5"/>
      <c r="V597" s="5"/>
      <c r="W597" s="5"/>
      <c r="X597" s="5"/>
      <c r="Y597" s="5"/>
    </row>
    <row r="598" spans="2:25" x14ac:dyDescent="0.2"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Q598" s="5"/>
      <c r="R598" s="5"/>
      <c r="S598" s="5"/>
      <c r="T598" s="5"/>
      <c r="U598" s="5"/>
      <c r="V598" s="5"/>
      <c r="W598" s="5"/>
      <c r="X598" s="5"/>
      <c r="Y598" s="5"/>
    </row>
    <row r="599" spans="2:25" x14ac:dyDescent="0.2"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Q599" s="5"/>
      <c r="R599" s="5"/>
      <c r="S599" s="5"/>
      <c r="T599" s="5"/>
      <c r="U599" s="5"/>
      <c r="V599" s="5"/>
      <c r="W599" s="5"/>
      <c r="X599" s="5"/>
      <c r="Y599" s="5"/>
    </row>
    <row r="600" spans="2:25" x14ac:dyDescent="0.2"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Q600" s="5"/>
      <c r="R600" s="5"/>
      <c r="S600" s="5"/>
      <c r="T600" s="5"/>
      <c r="U600" s="5"/>
      <c r="V600" s="5"/>
      <c r="W600" s="5"/>
      <c r="X600" s="5"/>
      <c r="Y600" s="5"/>
    </row>
    <row r="601" spans="2:25" x14ac:dyDescent="0.2"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Q601" s="5"/>
      <c r="R601" s="5"/>
      <c r="S601" s="5"/>
      <c r="T601" s="5"/>
      <c r="U601" s="5"/>
      <c r="V601" s="5"/>
      <c r="W601" s="5"/>
      <c r="X601" s="5"/>
      <c r="Y601" s="5"/>
    </row>
    <row r="602" spans="2:25" x14ac:dyDescent="0.2"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Q602" s="5"/>
      <c r="R602" s="5"/>
      <c r="S602" s="5"/>
      <c r="T602" s="5"/>
      <c r="U602" s="5"/>
      <c r="V602" s="5"/>
      <c r="W602" s="5"/>
      <c r="X602" s="5"/>
      <c r="Y602" s="5"/>
    </row>
    <row r="603" spans="2:25" x14ac:dyDescent="0.2"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Q603" s="5"/>
      <c r="R603" s="5"/>
      <c r="S603" s="5"/>
      <c r="T603" s="5"/>
      <c r="U603" s="5"/>
      <c r="V603" s="5"/>
      <c r="W603" s="5"/>
      <c r="X603" s="5"/>
      <c r="Y603" s="5"/>
    </row>
    <row r="604" spans="2:25" x14ac:dyDescent="0.2"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Q604" s="5"/>
      <c r="R604" s="5"/>
      <c r="S604" s="5"/>
      <c r="T604" s="5"/>
      <c r="U604" s="5"/>
      <c r="V604" s="5"/>
      <c r="W604" s="5"/>
      <c r="X604" s="5"/>
      <c r="Y604" s="5"/>
    </row>
    <row r="605" spans="2:25" x14ac:dyDescent="0.2"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Q605" s="5"/>
      <c r="R605" s="5"/>
      <c r="S605" s="5"/>
      <c r="T605" s="5"/>
      <c r="U605" s="5"/>
      <c r="V605" s="5"/>
      <c r="W605" s="5"/>
      <c r="X605" s="5"/>
      <c r="Y605" s="5"/>
    </row>
    <row r="606" spans="2:25" x14ac:dyDescent="0.2"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Q606" s="5"/>
      <c r="R606" s="5"/>
      <c r="S606" s="5"/>
      <c r="T606" s="5"/>
      <c r="U606" s="5"/>
      <c r="V606" s="5"/>
      <c r="W606" s="5"/>
      <c r="X606" s="5"/>
      <c r="Y606" s="5"/>
    </row>
    <row r="607" spans="2:25" x14ac:dyDescent="0.2"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Q607" s="5"/>
      <c r="R607" s="5"/>
      <c r="S607" s="5"/>
      <c r="T607" s="5"/>
      <c r="U607" s="5"/>
      <c r="V607" s="5"/>
      <c r="W607" s="5"/>
      <c r="X607" s="5"/>
      <c r="Y607" s="5"/>
    </row>
    <row r="608" spans="2:25" x14ac:dyDescent="0.2"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Q608" s="5"/>
      <c r="R608" s="5"/>
      <c r="S608" s="5"/>
      <c r="T608" s="5"/>
      <c r="U608" s="5"/>
      <c r="V608" s="5"/>
      <c r="W608" s="5"/>
      <c r="X608" s="5"/>
      <c r="Y608" s="5"/>
    </row>
    <row r="609" spans="2:25" x14ac:dyDescent="0.2"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Q609" s="5"/>
      <c r="R609" s="5"/>
      <c r="S609" s="5"/>
      <c r="T609" s="5"/>
      <c r="U609" s="5"/>
      <c r="V609" s="5"/>
      <c r="W609" s="5"/>
      <c r="X609" s="5"/>
      <c r="Y609" s="5"/>
    </row>
    <row r="610" spans="2:25" x14ac:dyDescent="0.2"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Q610" s="5"/>
      <c r="R610" s="5"/>
      <c r="S610" s="5"/>
      <c r="T610" s="5"/>
      <c r="U610" s="5"/>
      <c r="V610" s="5"/>
      <c r="W610" s="5"/>
      <c r="X610" s="5"/>
      <c r="Y610" s="5"/>
    </row>
    <row r="611" spans="2:25" x14ac:dyDescent="0.2"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Q611" s="5"/>
      <c r="R611" s="5"/>
      <c r="S611" s="5"/>
      <c r="T611" s="5"/>
      <c r="U611" s="5"/>
      <c r="V611" s="5"/>
      <c r="W611" s="5"/>
      <c r="X611" s="5"/>
      <c r="Y611" s="5"/>
    </row>
    <row r="612" spans="2:25" x14ac:dyDescent="0.2"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Q612" s="5"/>
      <c r="R612" s="5"/>
      <c r="S612" s="5"/>
      <c r="T612" s="5"/>
      <c r="U612" s="5"/>
      <c r="V612" s="5"/>
      <c r="W612" s="5"/>
      <c r="X612" s="5"/>
      <c r="Y612" s="5"/>
    </row>
    <row r="613" spans="2:25" x14ac:dyDescent="0.2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Q613" s="5"/>
      <c r="R613" s="5"/>
      <c r="S613" s="5"/>
      <c r="T613" s="5"/>
      <c r="U613" s="5"/>
      <c r="V613" s="5"/>
      <c r="W613" s="5"/>
      <c r="X613" s="5"/>
      <c r="Y613" s="5"/>
    </row>
    <row r="614" spans="2:25" x14ac:dyDescent="0.2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Q614" s="5"/>
      <c r="R614" s="5"/>
      <c r="S614" s="5"/>
      <c r="T614" s="5"/>
      <c r="U614" s="5"/>
      <c r="V614" s="5"/>
      <c r="W614" s="5"/>
      <c r="X614" s="5"/>
      <c r="Y614" s="5"/>
    </row>
    <row r="615" spans="2:25" x14ac:dyDescent="0.2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Q615" s="5"/>
      <c r="R615" s="5"/>
      <c r="S615" s="5"/>
      <c r="T615" s="5"/>
      <c r="U615" s="5"/>
      <c r="V615" s="5"/>
      <c r="W615" s="5"/>
      <c r="X615" s="5"/>
      <c r="Y615" s="5"/>
    </row>
    <row r="616" spans="2:25" x14ac:dyDescent="0.2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Q616" s="5"/>
      <c r="R616" s="5"/>
      <c r="S616" s="5"/>
      <c r="T616" s="5"/>
      <c r="U616" s="5"/>
      <c r="V616" s="5"/>
      <c r="W616" s="5"/>
      <c r="X616" s="5"/>
      <c r="Y616" s="5"/>
    </row>
    <row r="617" spans="2:25" x14ac:dyDescent="0.2"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Q617" s="5"/>
      <c r="R617" s="5"/>
      <c r="S617" s="5"/>
      <c r="T617" s="5"/>
      <c r="U617" s="5"/>
      <c r="V617" s="5"/>
      <c r="W617" s="5"/>
      <c r="X617" s="5"/>
      <c r="Y617" s="5"/>
    </row>
    <row r="618" spans="2:25" x14ac:dyDescent="0.2"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Q618" s="5"/>
      <c r="R618" s="5"/>
      <c r="S618" s="5"/>
      <c r="T618" s="5"/>
      <c r="U618" s="5"/>
      <c r="V618" s="5"/>
      <c r="W618" s="5"/>
      <c r="X618" s="5"/>
      <c r="Y618" s="5"/>
    </row>
    <row r="619" spans="2:25" x14ac:dyDescent="0.2"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Q619" s="5"/>
      <c r="R619" s="5"/>
      <c r="S619" s="5"/>
      <c r="T619" s="5"/>
      <c r="U619" s="5"/>
      <c r="V619" s="5"/>
      <c r="W619" s="5"/>
      <c r="X619" s="5"/>
      <c r="Y619" s="5"/>
    </row>
    <row r="620" spans="2:25" x14ac:dyDescent="0.2"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Q620" s="5"/>
      <c r="R620" s="5"/>
      <c r="S620" s="5"/>
      <c r="T620" s="5"/>
      <c r="U620" s="5"/>
      <c r="V620" s="5"/>
      <c r="W620" s="5"/>
      <c r="X620" s="5"/>
      <c r="Y620" s="5"/>
    </row>
    <row r="621" spans="2:25" x14ac:dyDescent="0.2"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Q621" s="5"/>
      <c r="R621" s="5"/>
      <c r="S621" s="5"/>
      <c r="T621" s="5"/>
      <c r="U621" s="5"/>
      <c r="V621" s="5"/>
      <c r="W621" s="5"/>
      <c r="X621" s="5"/>
      <c r="Y621" s="5"/>
    </row>
    <row r="622" spans="2:25" x14ac:dyDescent="0.2"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Q622" s="5"/>
      <c r="R622" s="5"/>
      <c r="S622" s="5"/>
      <c r="T622" s="5"/>
      <c r="U622" s="5"/>
      <c r="V622" s="5"/>
      <c r="W622" s="5"/>
      <c r="X622" s="5"/>
      <c r="Y622" s="5"/>
    </row>
    <row r="623" spans="2:25" x14ac:dyDescent="0.2"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Q623" s="5"/>
      <c r="R623" s="5"/>
      <c r="S623" s="5"/>
      <c r="T623" s="5"/>
      <c r="U623" s="5"/>
      <c r="V623" s="5"/>
      <c r="W623" s="5"/>
      <c r="X623" s="5"/>
      <c r="Y623" s="5"/>
    </row>
    <row r="624" spans="2:25" x14ac:dyDescent="0.2"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Q624" s="5"/>
      <c r="R624" s="5"/>
      <c r="S624" s="5"/>
      <c r="T624" s="5"/>
      <c r="U624" s="5"/>
      <c r="V624" s="5"/>
      <c r="W624" s="5"/>
      <c r="X624" s="5"/>
      <c r="Y624" s="5"/>
    </row>
    <row r="625" spans="2:25" x14ac:dyDescent="0.2"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Q625" s="5"/>
      <c r="R625" s="5"/>
      <c r="S625" s="5"/>
      <c r="T625" s="5"/>
      <c r="U625" s="5"/>
      <c r="V625" s="5"/>
      <c r="W625" s="5"/>
      <c r="X625" s="5"/>
      <c r="Y625" s="5"/>
    </row>
    <row r="626" spans="2:25" x14ac:dyDescent="0.2"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Q626" s="5"/>
      <c r="R626" s="5"/>
      <c r="S626" s="5"/>
      <c r="T626" s="5"/>
      <c r="U626" s="5"/>
      <c r="V626" s="5"/>
      <c r="W626" s="5"/>
      <c r="X626" s="5"/>
      <c r="Y626" s="5"/>
    </row>
    <row r="627" spans="2:25" x14ac:dyDescent="0.2"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Q627" s="5"/>
      <c r="R627" s="5"/>
      <c r="S627" s="5"/>
      <c r="T627" s="5"/>
      <c r="U627" s="5"/>
      <c r="V627" s="5"/>
      <c r="W627" s="5"/>
      <c r="X627" s="5"/>
      <c r="Y627" s="5"/>
    </row>
    <row r="628" spans="2:25" x14ac:dyDescent="0.2"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Q628" s="5"/>
      <c r="R628" s="5"/>
      <c r="S628" s="5"/>
      <c r="T628" s="5"/>
      <c r="U628" s="5"/>
      <c r="V628" s="5"/>
      <c r="W628" s="5"/>
      <c r="X628" s="5"/>
      <c r="Y628" s="5"/>
    </row>
    <row r="629" spans="2:25" x14ac:dyDescent="0.2"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Q629" s="5"/>
      <c r="R629" s="5"/>
      <c r="S629" s="5"/>
      <c r="T629" s="5"/>
      <c r="U629" s="5"/>
      <c r="V629" s="5"/>
      <c r="W629" s="5"/>
      <c r="X629" s="5"/>
      <c r="Y629" s="5"/>
    </row>
    <row r="630" spans="2:25" x14ac:dyDescent="0.2"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Q630" s="5"/>
      <c r="R630" s="5"/>
      <c r="S630" s="5"/>
      <c r="T630" s="5"/>
      <c r="U630" s="5"/>
      <c r="V630" s="5"/>
      <c r="W630" s="5"/>
      <c r="X630" s="5"/>
      <c r="Y630" s="5"/>
    </row>
    <row r="631" spans="2:25" x14ac:dyDescent="0.2"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Q631" s="5"/>
      <c r="R631" s="5"/>
      <c r="S631" s="5"/>
      <c r="T631" s="5"/>
      <c r="U631" s="5"/>
      <c r="V631" s="5"/>
      <c r="W631" s="5"/>
      <c r="X631" s="5"/>
      <c r="Y631" s="5"/>
    </row>
    <row r="632" spans="2:25" x14ac:dyDescent="0.2"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Q632" s="5"/>
      <c r="R632" s="5"/>
      <c r="S632" s="5"/>
      <c r="T632" s="5"/>
      <c r="U632" s="5"/>
      <c r="V632" s="5"/>
      <c r="W632" s="5"/>
      <c r="X632" s="5"/>
      <c r="Y632" s="5"/>
    </row>
    <row r="633" spans="2:25" x14ac:dyDescent="0.2"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Q633" s="5"/>
      <c r="R633" s="5"/>
      <c r="S633" s="5"/>
      <c r="T633" s="5"/>
      <c r="U633" s="5"/>
      <c r="V633" s="5"/>
      <c r="W633" s="5"/>
      <c r="X633" s="5"/>
      <c r="Y633" s="5"/>
    </row>
    <row r="634" spans="2:25" x14ac:dyDescent="0.2"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Q634" s="5"/>
      <c r="R634" s="5"/>
      <c r="S634" s="5"/>
      <c r="T634" s="5"/>
      <c r="U634" s="5"/>
      <c r="V634" s="5"/>
      <c r="W634" s="5"/>
      <c r="X634" s="5"/>
      <c r="Y634" s="5"/>
    </row>
    <row r="635" spans="2:25" x14ac:dyDescent="0.2"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Q635" s="5"/>
      <c r="R635" s="5"/>
      <c r="S635" s="5"/>
      <c r="T635" s="5"/>
      <c r="U635" s="5"/>
      <c r="V635" s="5"/>
      <c r="W635" s="5"/>
      <c r="X635" s="5"/>
      <c r="Y635" s="5"/>
    </row>
    <row r="636" spans="2:25" x14ac:dyDescent="0.2"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Q636" s="5"/>
      <c r="R636" s="5"/>
      <c r="S636" s="5"/>
      <c r="T636" s="5"/>
      <c r="U636" s="5"/>
      <c r="V636" s="5"/>
      <c r="W636" s="5"/>
      <c r="X636" s="5"/>
      <c r="Y636" s="5"/>
    </row>
    <row r="637" spans="2:25" x14ac:dyDescent="0.2"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Q637" s="5"/>
      <c r="R637" s="5"/>
      <c r="S637" s="5"/>
      <c r="T637" s="5"/>
      <c r="U637" s="5"/>
      <c r="V637" s="5"/>
      <c r="W637" s="5"/>
      <c r="X637" s="5"/>
      <c r="Y637" s="5"/>
    </row>
    <row r="638" spans="2:25" x14ac:dyDescent="0.2"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Q638" s="5"/>
      <c r="R638" s="5"/>
      <c r="S638" s="5"/>
      <c r="T638" s="5"/>
      <c r="U638" s="5"/>
      <c r="V638" s="5"/>
      <c r="W638" s="5"/>
      <c r="X638" s="5"/>
      <c r="Y638" s="5"/>
    </row>
    <row r="639" spans="2:25" x14ac:dyDescent="0.2"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Q639" s="5"/>
      <c r="R639" s="5"/>
      <c r="S639" s="5"/>
      <c r="T639" s="5"/>
      <c r="U639" s="5"/>
      <c r="V639" s="5"/>
      <c r="W639" s="5"/>
      <c r="X639" s="5"/>
      <c r="Y639" s="5"/>
    </row>
    <row r="640" spans="2:25" x14ac:dyDescent="0.2"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Q640" s="5"/>
      <c r="R640" s="5"/>
      <c r="S640" s="5"/>
      <c r="T640" s="5"/>
      <c r="U640" s="5"/>
      <c r="V640" s="5"/>
      <c r="W640" s="5"/>
      <c r="X640" s="5"/>
      <c r="Y640" s="5"/>
    </row>
    <row r="641" spans="2:25" x14ac:dyDescent="0.2"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Q641" s="5"/>
      <c r="R641" s="5"/>
      <c r="S641" s="5"/>
      <c r="T641" s="5"/>
      <c r="U641" s="5"/>
      <c r="V641" s="5"/>
      <c r="W641" s="5"/>
      <c r="X641" s="5"/>
      <c r="Y641" s="5"/>
    </row>
    <row r="642" spans="2:25" x14ac:dyDescent="0.2"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Q642" s="5"/>
      <c r="R642" s="5"/>
      <c r="S642" s="5"/>
      <c r="T642" s="5"/>
      <c r="U642" s="5"/>
      <c r="V642" s="5"/>
      <c r="W642" s="5"/>
      <c r="X642" s="5"/>
      <c r="Y642" s="5"/>
    </row>
    <row r="643" spans="2:25" x14ac:dyDescent="0.2"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Q643" s="5"/>
      <c r="R643" s="5"/>
      <c r="S643" s="5"/>
      <c r="T643" s="5"/>
      <c r="U643" s="5"/>
      <c r="V643" s="5"/>
      <c r="W643" s="5"/>
      <c r="X643" s="5"/>
      <c r="Y643" s="5"/>
    </row>
    <row r="644" spans="2:25" x14ac:dyDescent="0.2"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Q644" s="5"/>
      <c r="R644" s="5"/>
      <c r="S644" s="5"/>
      <c r="T644" s="5"/>
      <c r="U644" s="5"/>
      <c r="V644" s="5"/>
      <c r="W644" s="5"/>
      <c r="X644" s="5"/>
      <c r="Y644" s="5"/>
    </row>
    <row r="645" spans="2:25" x14ac:dyDescent="0.2"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Q645" s="5"/>
      <c r="R645" s="5"/>
      <c r="S645" s="5"/>
      <c r="T645" s="5"/>
      <c r="U645" s="5"/>
      <c r="V645" s="5"/>
      <c r="W645" s="5"/>
      <c r="X645" s="5"/>
      <c r="Y645" s="5"/>
    </row>
    <row r="646" spans="2:25" x14ac:dyDescent="0.2"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Q646" s="5"/>
      <c r="R646" s="5"/>
      <c r="S646" s="5"/>
      <c r="T646" s="5"/>
      <c r="U646" s="5"/>
      <c r="V646" s="5"/>
      <c r="W646" s="5"/>
      <c r="X646" s="5"/>
      <c r="Y646" s="5"/>
    </row>
    <row r="647" spans="2:25" x14ac:dyDescent="0.2"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Q647" s="5"/>
      <c r="R647" s="5"/>
      <c r="S647" s="5"/>
      <c r="T647" s="5"/>
      <c r="U647" s="5"/>
      <c r="V647" s="5"/>
      <c r="W647" s="5"/>
      <c r="X647" s="5"/>
      <c r="Y647" s="5"/>
    </row>
    <row r="648" spans="2:25" x14ac:dyDescent="0.2"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Q648" s="5"/>
      <c r="R648" s="5"/>
      <c r="S648" s="5"/>
      <c r="T648" s="5"/>
      <c r="U648" s="5"/>
      <c r="V648" s="5"/>
      <c r="W648" s="5"/>
      <c r="X648" s="5"/>
      <c r="Y648" s="5"/>
    </row>
    <row r="649" spans="2:25" x14ac:dyDescent="0.2"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Q649" s="5"/>
      <c r="R649" s="5"/>
      <c r="S649" s="5"/>
      <c r="T649" s="5"/>
      <c r="U649" s="5"/>
      <c r="V649" s="5"/>
      <c r="W649" s="5"/>
      <c r="X649" s="5"/>
      <c r="Y649" s="5"/>
    </row>
    <row r="650" spans="2:25" x14ac:dyDescent="0.2"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Q650" s="5"/>
      <c r="R650" s="5"/>
      <c r="S650" s="5"/>
      <c r="T650" s="5"/>
      <c r="U650" s="5"/>
      <c r="V650" s="5"/>
      <c r="W650" s="5"/>
      <c r="X650" s="5"/>
      <c r="Y650" s="5"/>
    </row>
    <row r="651" spans="2:25" x14ac:dyDescent="0.2"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Q651" s="5"/>
      <c r="R651" s="5"/>
      <c r="S651" s="5"/>
      <c r="T651" s="5"/>
      <c r="U651" s="5"/>
      <c r="V651" s="5"/>
      <c r="W651" s="5"/>
      <c r="X651" s="5"/>
      <c r="Y651" s="5"/>
    </row>
    <row r="652" spans="2:25" x14ac:dyDescent="0.2"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Q652" s="5"/>
      <c r="R652" s="5"/>
      <c r="S652" s="5"/>
      <c r="T652" s="5"/>
      <c r="U652" s="5"/>
      <c r="V652" s="5"/>
      <c r="W652" s="5"/>
      <c r="X652" s="5"/>
      <c r="Y652" s="5"/>
    </row>
    <row r="653" spans="2:25" x14ac:dyDescent="0.2"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Q653" s="5"/>
      <c r="R653" s="5"/>
      <c r="S653" s="5"/>
      <c r="T653" s="5"/>
      <c r="U653" s="5"/>
      <c r="V653" s="5"/>
      <c r="W653" s="5"/>
      <c r="X653" s="5"/>
      <c r="Y653" s="5"/>
    </row>
    <row r="654" spans="2:25" x14ac:dyDescent="0.2"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Q654" s="5"/>
      <c r="R654" s="5"/>
      <c r="S654" s="5"/>
      <c r="T654" s="5"/>
      <c r="U654" s="5"/>
      <c r="V654" s="5"/>
      <c r="W654" s="5"/>
      <c r="X654" s="5"/>
      <c r="Y654" s="5"/>
    </row>
    <row r="655" spans="2:25" x14ac:dyDescent="0.2"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Q655" s="5"/>
      <c r="R655" s="5"/>
      <c r="S655" s="5"/>
      <c r="T655" s="5"/>
      <c r="U655" s="5"/>
      <c r="V655" s="5"/>
      <c r="W655" s="5"/>
      <c r="X655" s="5"/>
      <c r="Y655" s="5"/>
    </row>
    <row r="656" spans="2:25" x14ac:dyDescent="0.2"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Q656" s="5"/>
      <c r="R656" s="5"/>
      <c r="S656" s="5"/>
      <c r="T656" s="5"/>
      <c r="U656" s="5"/>
      <c r="V656" s="5"/>
      <c r="W656" s="5"/>
      <c r="X656" s="5"/>
      <c r="Y656" s="5"/>
    </row>
    <row r="657" spans="2:25" x14ac:dyDescent="0.2"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Q657" s="5"/>
      <c r="R657" s="5"/>
      <c r="S657" s="5"/>
      <c r="T657" s="5"/>
      <c r="U657" s="5"/>
      <c r="V657" s="5"/>
      <c r="W657" s="5"/>
      <c r="X657" s="5"/>
      <c r="Y657" s="5"/>
    </row>
    <row r="658" spans="2:25" x14ac:dyDescent="0.2"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Q658" s="5"/>
      <c r="R658" s="5"/>
      <c r="S658" s="5"/>
      <c r="T658" s="5"/>
      <c r="U658" s="5"/>
      <c r="V658" s="5"/>
      <c r="W658" s="5"/>
      <c r="X658" s="5"/>
      <c r="Y658" s="5"/>
    </row>
    <row r="659" spans="2:25" x14ac:dyDescent="0.2"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Q659" s="5"/>
      <c r="R659" s="5"/>
      <c r="S659" s="5"/>
      <c r="T659" s="5"/>
      <c r="U659" s="5"/>
      <c r="V659" s="5"/>
      <c r="W659" s="5"/>
      <c r="X659" s="5"/>
      <c r="Y659" s="5"/>
    </row>
    <row r="660" spans="2:25" x14ac:dyDescent="0.2"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Q660" s="5"/>
      <c r="R660" s="5"/>
      <c r="S660" s="5"/>
      <c r="T660" s="5"/>
      <c r="U660" s="5"/>
      <c r="V660" s="5"/>
      <c r="W660" s="5"/>
      <c r="X660" s="5"/>
      <c r="Y660" s="5"/>
    </row>
    <row r="661" spans="2:25" x14ac:dyDescent="0.2"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Q661" s="5"/>
      <c r="R661" s="5"/>
      <c r="S661" s="5"/>
      <c r="T661" s="5"/>
      <c r="U661" s="5"/>
      <c r="V661" s="5"/>
      <c r="W661" s="5"/>
      <c r="X661" s="5"/>
      <c r="Y661" s="5"/>
    </row>
    <row r="662" spans="2:25" x14ac:dyDescent="0.2">
      <c r="Q662" s="5"/>
      <c r="R662" s="5"/>
      <c r="S662" s="5"/>
      <c r="T662" s="5"/>
      <c r="U662" s="5"/>
      <c r="V662" s="5"/>
      <c r="W662" s="5"/>
      <c r="X662" s="5"/>
      <c r="Y662" s="5"/>
    </row>
    <row r="663" spans="2:25" x14ac:dyDescent="0.2">
      <c r="Q663" s="5"/>
      <c r="R663" s="5"/>
      <c r="S663" s="5"/>
      <c r="T663" s="5"/>
      <c r="U663" s="5"/>
      <c r="V663" s="5"/>
      <c r="W663" s="5"/>
      <c r="X663" s="5"/>
      <c r="Y663" s="5"/>
    </row>
    <row r="664" spans="2:25" x14ac:dyDescent="0.2">
      <c r="Q664" s="5"/>
      <c r="R664" s="5"/>
      <c r="S664" s="5"/>
      <c r="T664" s="5"/>
      <c r="U664" s="5"/>
      <c r="V664" s="5"/>
      <c r="W664" s="5"/>
      <c r="X664" s="5"/>
      <c r="Y664" s="5"/>
    </row>
    <row r="665" spans="2:25" x14ac:dyDescent="0.2">
      <c r="Q665" s="5"/>
      <c r="R665" s="5"/>
      <c r="S665" s="5"/>
      <c r="T665" s="5"/>
      <c r="U665" s="5"/>
      <c r="V665" s="5"/>
      <c r="W665" s="5"/>
      <c r="X665" s="5"/>
      <c r="Y665" s="5"/>
    </row>
    <row r="666" spans="2:25" x14ac:dyDescent="0.2">
      <c r="Q666" s="5"/>
      <c r="R666" s="5"/>
      <c r="S666" s="5"/>
      <c r="T666" s="5"/>
      <c r="U666" s="5"/>
      <c r="V666" s="5"/>
      <c r="W666" s="5"/>
      <c r="X666" s="5"/>
      <c r="Y666" s="5"/>
    </row>
    <row r="667" spans="2:25" x14ac:dyDescent="0.2">
      <c r="Q667" s="5"/>
      <c r="R667" s="5"/>
      <c r="S667" s="5"/>
      <c r="T667" s="5"/>
      <c r="U667" s="5"/>
      <c r="V667" s="5"/>
      <c r="W667" s="5"/>
      <c r="X667" s="5"/>
      <c r="Y667" s="5"/>
    </row>
    <row r="668" spans="2:25" x14ac:dyDescent="0.2">
      <c r="Q668" s="5"/>
      <c r="R668" s="5"/>
      <c r="S668" s="5"/>
      <c r="T668" s="5"/>
      <c r="U668" s="5"/>
      <c r="V668" s="5"/>
      <c r="W668" s="5"/>
      <c r="X668" s="5"/>
      <c r="Y668" s="5"/>
    </row>
    <row r="669" spans="2:25" x14ac:dyDescent="0.2">
      <c r="Q669" s="5"/>
      <c r="R669" s="5"/>
      <c r="S669" s="5"/>
      <c r="T669" s="5"/>
      <c r="U669" s="5"/>
      <c r="V669" s="5"/>
      <c r="W669" s="5"/>
      <c r="X669" s="5"/>
      <c r="Y669" s="5"/>
    </row>
    <row r="670" spans="2:25" x14ac:dyDescent="0.2">
      <c r="Q670" s="5"/>
      <c r="R670" s="5"/>
      <c r="S670" s="5"/>
      <c r="T670" s="5"/>
      <c r="U670" s="5"/>
      <c r="V670" s="5"/>
      <c r="W670" s="5"/>
      <c r="X670" s="5"/>
      <c r="Y670" s="5"/>
    </row>
    <row r="671" spans="2:25" x14ac:dyDescent="0.2">
      <c r="Q671" s="5"/>
      <c r="R671" s="5"/>
      <c r="S671" s="5"/>
      <c r="T671" s="5"/>
      <c r="U671" s="5"/>
      <c r="V671" s="5"/>
      <c r="W671" s="5"/>
      <c r="X671" s="5"/>
      <c r="Y671" s="5"/>
    </row>
    <row r="672" spans="2:25" x14ac:dyDescent="0.2">
      <c r="Q672" s="5"/>
      <c r="R672" s="5"/>
      <c r="S672" s="5"/>
      <c r="T672" s="5"/>
      <c r="U672" s="5"/>
      <c r="V672" s="5"/>
      <c r="W672" s="5"/>
      <c r="X672" s="5"/>
      <c r="Y672" s="5"/>
    </row>
    <row r="673" spans="17:25" x14ac:dyDescent="0.2">
      <c r="Q673" s="5"/>
      <c r="R673" s="5"/>
      <c r="S673" s="5"/>
      <c r="T673" s="5"/>
      <c r="U673" s="5"/>
      <c r="V673" s="5"/>
      <c r="W673" s="5"/>
      <c r="X673" s="5"/>
      <c r="Y673" s="5"/>
    </row>
    <row r="674" spans="17:25" x14ac:dyDescent="0.2">
      <c r="Q674" s="5"/>
      <c r="R674" s="5"/>
      <c r="S674" s="5"/>
      <c r="T674" s="5"/>
      <c r="U674" s="5"/>
      <c r="V674" s="5"/>
      <c r="W674" s="5"/>
      <c r="X674" s="5"/>
      <c r="Y674" s="5"/>
    </row>
    <row r="675" spans="17:25" x14ac:dyDescent="0.2">
      <c r="Q675" s="5"/>
      <c r="R675" s="5"/>
      <c r="S675" s="5"/>
      <c r="T675" s="5"/>
      <c r="U675" s="5"/>
      <c r="V675" s="5"/>
      <c r="W675" s="5"/>
      <c r="X675" s="5"/>
      <c r="Y675" s="5"/>
    </row>
    <row r="676" spans="17:25" x14ac:dyDescent="0.2">
      <c r="Q676" s="5"/>
      <c r="R676" s="5"/>
      <c r="S676" s="5"/>
      <c r="T676" s="5"/>
      <c r="U676" s="5"/>
      <c r="V676" s="5"/>
      <c r="W676" s="5"/>
      <c r="X676" s="5"/>
      <c r="Y676" s="5"/>
    </row>
    <row r="677" spans="17:25" x14ac:dyDescent="0.2">
      <c r="Q677" s="5"/>
      <c r="R677" s="5"/>
      <c r="S677" s="5"/>
      <c r="T677" s="5"/>
      <c r="U677" s="5"/>
      <c r="V677" s="5"/>
      <c r="W677" s="5"/>
      <c r="X677" s="5"/>
      <c r="Y677" s="5"/>
    </row>
    <row r="678" spans="17:25" x14ac:dyDescent="0.2">
      <c r="Q678" s="5"/>
      <c r="R678" s="5"/>
      <c r="S678" s="5"/>
      <c r="T678" s="5"/>
      <c r="U678" s="5"/>
      <c r="V678" s="5"/>
      <c r="W678" s="5"/>
      <c r="X678" s="5"/>
      <c r="Y678" s="5"/>
    </row>
    <row r="679" spans="17:25" x14ac:dyDescent="0.2">
      <c r="Q679" s="5"/>
      <c r="R679" s="5"/>
      <c r="S679" s="5"/>
      <c r="T679" s="5"/>
      <c r="U679" s="5"/>
      <c r="V679" s="5"/>
      <c r="W679" s="5"/>
      <c r="X679" s="5"/>
      <c r="Y679" s="5"/>
    </row>
    <row r="680" spans="17:25" x14ac:dyDescent="0.2">
      <c r="Q680" s="5"/>
      <c r="R680" s="5"/>
      <c r="S680" s="5"/>
      <c r="T680" s="5"/>
      <c r="U680" s="5"/>
      <c r="V680" s="5"/>
      <c r="W680" s="5"/>
      <c r="X680" s="5"/>
      <c r="Y680" s="5"/>
    </row>
    <row r="681" spans="17:25" x14ac:dyDescent="0.2">
      <c r="Q681" s="5"/>
      <c r="R681" s="5"/>
      <c r="S681" s="5"/>
      <c r="T681" s="5"/>
      <c r="U681" s="5"/>
      <c r="V681" s="5"/>
      <c r="W681" s="5"/>
      <c r="X681" s="5"/>
      <c r="Y681" s="5"/>
    </row>
    <row r="682" spans="17:25" x14ac:dyDescent="0.2">
      <c r="Q682" s="5"/>
      <c r="R682" s="5"/>
      <c r="S682" s="5"/>
      <c r="T682" s="5"/>
      <c r="U682" s="5"/>
      <c r="V682" s="5"/>
      <c r="W682" s="5"/>
      <c r="X682" s="5"/>
      <c r="Y682" s="5"/>
    </row>
    <row r="683" spans="17:25" x14ac:dyDescent="0.2">
      <c r="Q683" s="5"/>
      <c r="R683" s="5"/>
      <c r="S683" s="5"/>
      <c r="T683" s="5"/>
      <c r="U683" s="5"/>
      <c r="V683" s="5"/>
      <c r="W683" s="5"/>
      <c r="X683" s="5"/>
      <c r="Y683" s="5"/>
    </row>
    <row r="684" spans="17:25" x14ac:dyDescent="0.2">
      <c r="Q684" s="5"/>
      <c r="R684" s="5"/>
      <c r="S684" s="5"/>
      <c r="T684" s="5"/>
      <c r="U684" s="5"/>
      <c r="V684" s="5"/>
      <c r="W684" s="5"/>
      <c r="X684" s="5"/>
      <c r="Y684" s="5"/>
    </row>
    <row r="685" spans="17:25" x14ac:dyDescent="0.2">
      <c r="Q685" s="5"/>
      <c r="R685" s="5"/>
      <c r="S685" s="5"/>
      <c r="T685" s="5"/>
      <c r="U685" s="5"/>
      <c r="V685" s="5"/>
      <c r="W685" s="5"/>
      <c r="X685" s="5"/>
      <c r="Y685" s="5"/>
    </row>
    <row r="686" spans="17:25" x14ac:dyDescent="0.2">
      <c r="Q686" s="5"/>
      <c r="R686" s="5"/>
      <c r="S686" s="5"/>
      <c r="T686" s="5"/>
      <c r="U686" s="5"/>
      <c r="V686" s="5"/>
      <c r="W686" s="5"/>
      <c r="X686" s="5"/>
      <c r="Y686" s="5"/>
    </row>
    <row r="687" spans="17:25" x14ac:dyDescent="0.2">
      <c r="Q687" s="5"/>
      <c r="R687" s="5"/>
      <c r="S687" s="5"/>
      <c r="T687" s="5"/>
      <c r="U687" s="5"/>
      <c r="V687" s="5"/>
      <c r="W687" s="5"/>
      <c r="X687" s="5"/>
      <c r="Y687" s="5"/>
    </row>
    <row r="688" spans="17:25" x14ac:dyDescent="0.2">
      <c r="Q688" s="5"/>
      <c r="R688" s="5"/>
      <c r="S688" s="5"/>
      <c r="T688" s="5"/>
      <c r="U688" s="5"/>
      <c r="V688" s="5"/>
      <c r="W688" s="5"/>
      <c r="X688" s="5"/>
      <c r="Y688" s="5"/>
    </row>
    <row r="689" spans="17:25" x14ac:dyDescent="0.2">
      <c r="Q689" s="5"/>
      <c r="R689" s="5"/>
      <c r="S689" s="5"/>
      <c r="T689" s="5"/>
      <c r="U689" s="5"/>
      <c r="V689" s="5"/>
      <c r="W689" s="5"/>
      <c r="X689" s="5"/>
      <c r="Y689" s="5"/>
    </row>
    <row r="690" spans="17:25" x14ac:dyDescent="0.2">
      <c r="Q690" s="5"/>
      <c r="R690" s="5"/>
      <c r="S690" s="5"/>
      <c r="T690" s="5"/>
      <c r="U690" s="5"/>
      <c r="V690" s="5"/>
      <c r="W690" s="5"/>
      <c r="X690" s="5"/>
      <c r="Y690" s="5"/>
    </row>
    <row r="691" spans="17:25" x14ac:dyDescent="0.2">
      <c r="Q691" s="5"/>
      <c r="R691" s="5"/>
      <c r="S691" s="5"/>
      <c r="T691" s="5"/>
      <c r="U691" s="5"/>
      <c r="V691" s="5"/>
      <c r="W691" s="5"/>
      <c r="X691" s="5"/>
      <c r="Y691" s="5"/>
    </row>
    <row r="692" spans="17:25" x14ac:dyDescent="0.2">
      <c r="Q692" s="5"/>
      <c r="R692" s="5"/>
      <c r="S692" s="5"/>
      <c r="T692" s="5"/>
      <c r="U692" s="5"/>
      <c r="V692" s="5"/>
      <c r="W692" s="5"/>
      <c r="X692" s="5"/>
      <c r="Y692" s="5"/>
    </row>
    <row r="693" spans="17:25" x14ac:dyDescent="0.2">
      <c r="Q693" s="5"/>
      <c r="R693" s="5"/>
      <c r="S693" s="5"/>
      <c r="T693" s="5"/>
      <c r="U693" s="5"/>
      <c r="V693" s="5"/>
      <c r="W693" s="5"/>
      <c r="X693" s="5"/>
      <c r="Y693" s="5"/>
    </row>
    <row r="694" spans="17:25" x14ac:dyDescent="0.2">
      <c r="Q694" s="5"/>
      <c r="R694" s="5"/>
      <c r="S694" s="5"/>
      <c r="T694" s="5"/>
      <c r="U694" s="5"/>
      <c r="V694" s="5"/>
      <c r="W694" s="5"/>
      <c r="X694" s="5"/>
      <c r="Y694" s="5"/>
    </row>
    <row r="695" spans="17:25" x14ac:dyDescent="0.2">
      <c r="Q695" s="5"/>
      <c r="R695" s="5"/>
      <c r="S695" s="5"/>
      <c r="T695" s="5"/>
      <c r="U695" s="5"/>
      <c r="V695" s="5"/>
      <c r="W695" s="5"/>
      <c r="X695" s="5"/>
      <c r="Y695" s="5"/>
    </row>
    <row r="696" spans="17:25" x14ac:dyDescent="0.2">
      <c r="Q696" s="5"/>
      <c r="R696" s="5"/>
      <c r="S696" s="5"/>
      <c r="T696" s="5"/>
      <c r="U696" s="5"/>
      <c r="V696" s="5"/>
      <c r="W696" s="5"/>
      <c r="X696" s="5"/>
      <c r="Y696" s="5"/>
    </row>
    <row r="697" spans="17:25" x14ac:dyDescent="0.2">
      <c r="Q697" s="5"/>
      <c r="R697" s="5"/>
      <c r="S697" s="5"/>
      <c r="T697" s="5"/>
      <c r="U697" s="5"/>
      <c r="V697" s="5"/>
      <c r="W697" s="5"/>
      <c r="X697" s="5"/>
      <c r="Y697" s="5"/>
    </row>
    <row r="698" spans="17:25" x14ac:dyDescent="0.2">
      <c r="Q698" s="5"/>
      <c r="R698" s="5"/>
      <c r="S698" s="5"/>
      <c r="T698" s="5"/>
      <c r="U698" s="5"/>
      <c r="V698" s="5"/>
      <c r="W698" s="5"/>
      <c r="X698" s="5"/>
      <c r="Y698" s="5"/>
    </row>
    <row r="699" spans="17:25" x14ac:dyDescent="0.2">
      <c r="Q699" s="5"/>
      <c r="R699" s="5"/>
      <c r="S699" s="5"/>
      <c r="T699" s="5"/>
      <c r="U699" s="5"/>
      <c r="V699" s="5"/>
      <c r="W699" s="5"/>
      <c r="X699" s="5"/>
      <c r="Y699" s="5"/>
    </row>
    <row r="700" spans="17:25" x14ac:dyDescent="0.2">
      <c r="Q700" s="5"/>
      <c r="R700" s="5"/>
      <c r="S700" s="5"/>
      <c r="T700" s="5"/>
      <c r="U700" s="5"/>
      <c r="V700" s="5"/>
      <c r="W700" s="5"/>
      <c r="X700" s="5"/>
      <c r="Y700" s="5"/>
    </row>
    <row r="701" spans="17:25" x14ac:dyDescent="0.2">
      <c r="Q701" s="5"/>
      <c r="R701" s="5"/>
      <c r="S701" s="5"/>
      <c r="T701" s="5"/>
      <c r="U701" s="5"/>
      <c r="V701" s="5"/>
      <c r="W701" s="5"/>
      <c r="X701" s="5"/>
      <c r="Y701" s="5"/>
    </row>
    <row r="702" spans="17:25" x14ac:dyDescent="0.2">
      <c r="Q702" s="5"/>
      <c r="R702" s="5"/>
      <c r="S702" s="5"/>
      <c r="T702" s="5"/>
      <c r="U702" s="5"/>
      <c r="V702" s="5"/>
      <c r="W702" s="5"/>
      <c r="X702" s="5"/>
      <c r="Y702" s="5"/>
    </row>
    <row r="703" spans="17:25" x14ac:dyDescent="0.2">
      <c r="Q703" s="5"/>
      <c r="R703" s="5"/>
      <c r="S703" s="5"/>
      <c r="T703" s="5"/>
      <c r="U703" s="5"/>
      <c r="V703" s="5"/>
      <c r="W703" s="5"/>
      <c r="X703" s="5"/>
      <c r="Y703" s="5"/>
    </row>
    <row r="704" spans="17:25" x14ac:dyDescent="0.2">
      <c r="Q704" s="5"/>
      <c r="R704" s="5"/>
      <c r="S704" s="5"/>
      <c r="T704" s="5"/>
      <c r="U704" s="5"/>
      <c r="V704" s="5"/>
      <c r="W704" s="5"/>
      <c r="X704" s="5"/>
      <c r="Y704" s="5"/>
    </row>
    <row r="705" spans="17:25" x14ac:dyDescent="0.2">
      <c r="Q705" s="5"/>
      <c r="R705" s="5"/>
      <c r="S705" s="5"/>
      <c r="T705" s="5"/>
      <c r="U705" s="5"/>
      <c r="V705" s="5"/>
      <c r="W705" s="5"/>
      <c r="X705" s="5"/>
      <c r="Y705" s="5"/>
    </row>
    <row r="706" spans="17:25" x14ac:dyDescent="0.2">
      <c r="Q706" s="5"/>
      <c r="R706" s="5"/>
      <c r="S706" s="5"/>
      <c r="T706" s="5"/>
      <c r="U706" s="5"/>
      <c r="V706" s="5"/>
      <c r="W706" s="5"/>
      <c r="X706" s="5"/>
      <c r="Y706" s="5"/>
    </row>
    <row r="707" spans="17:25" x14ac:dyDescent="0.2">
      <c r="Q707" s="5"/>
      <c r="R707" s="5"/>
      <c r="S707" s="5"/>
      <c r="T707" s="5"/>
      <c r="U707" s="5"/>
      <c r="V707" s="5"/>
      <c r="W707" s="5"/>
      <c r="X707" s="5"/>
      <c r="Y707" s="5"/>
    </row>
    <row r="708" spans="17:25" x14ac:dyDescent="0.2">
      <c r="Q708" s="5"/>
      <c r="R708" s="5"/>
      <c r="S708" s="5"/>
      <c r="T708" s="5"/>
      <c r="U708" s="5"/>
      <c r="V708" s="5"/>
      <c r="W708" s="5"/>
      <c r="X708" s="5"/>
      <c r="Y708" s="5"/>
    </row>
    <row r="709" spans="17:25" x14ac:dyDescent="0.2">
      <c r="Q709" s="5"/>
      <c r="R709" s="5"/>
      <c r="S709" s="5"/>
      <c r="T709" s="5"/>
      <c r="U709" s="5"/>
      <c r="V709" s="5"/>
      <c r="W709" s="5"/>
      <c r="X709" s="5"/>
      <c r="Y709" s="5"/>
    </row>
  </sheetData>
  <mergeCells count="45">
    <mergeCell ref="A357:N357"/>
    <mergeCell ref="A358:N358"/>
    <mergeCell ref="A370:N370"/>
    <mergeCell ref="A354:N354"/>
    <mergeCell ref="A355:N355"/>
    <mergeCell ref="A356:N356"/>
    <mergeCell ref="A350:N350"/>
    <mergeCell ref="A351:N351"/>
    <mergeCell ref="A352:N352"/>
    <mergeCell ref="C276:F276"/>
    <mergeCell ref="H276:J276"/>
    <mergeCell ref="K276:N276"/>
    <mergeCell ref="C304:F304"/>
    <mergeCell ref="H304:J304"/>
    <mergeCell ref="K304:N304"/>
    <mergeCell ref="C221:F221"/>
    <mergeCell ref="H221:J221"/>
    <mergeCell ref="K221:N221"/>
    <mergeCell ref="C248:F248"/>
    <mergeCell ref="H248:J248"/>
    <mergeCell ref="K248:N248"/>
    <mergeCell ref="C166:F166"/>
    <mergeCell ref="H166:J166"/>
    <mergeCell ref="K166:N166"/>
    <mergeCell ref="C194:F194"/>
    <mergeCell ref="H194:J194"/>
    <mergeCell ref="K194:N194"/>
    <mergeCell ref="C111:F111"/>
    <mergeCell ref="H111:J111"/>
    <mergeCell ref="K111:N111"/>
    <mergeCell ref="C139:F139"/>
    <mergeCell ref="H139:J139"/>
    <mergeCell ref="K139:N139"/>
    <mergeCell ref="C57:F57"/>
    <mergeCell ref="H57:J57"/>
    <mergeCell ref="K57:N57"/>
    <mergeCell ref="C83:F83"/>
    <mergeCell ref="H83:J83"/>
    <mergeCell ref="K83:N83"/>
    <mergeCell ref="C2:F2"/>
    <mergeCell ref="H2:J2"/>
    <mergeCell ref="K2:N2"/>
    <mergeCell ref="C30:F30"/>
    <mergeCell ref="H30:J30"/>
    <mergeCell ref="K30:N30"/>
  </mergeCells>
  <pageMargins left="0.59055118110236227" right="0.39370078740157483" top="0.78740157480314965" bottom="0.39370078740157483" header="0.51181102362204722" footer="0.51181102362204722"/>
  <pageSetup paperSize="9" scale="76" orientation="landscape" horizontalDpi="360" verticalDpi="360" r:id="rId1"/>
  <headerFooter alignWithMargins="0"/>
  <rowBreaks count="21" manualBreakCount="21">
    <brk id="28" max="13" man="1"/>
    <brk id="53" min="27" max="54" man="1"/>
    <brk id="55" max="13" man="1"/>
    <brk id="81" max="13" man="1"/>
    <brk id="107" min="27" max="54" man="1"/>
    <brk id="109" max="13" man="1"/>
    <brk id="137" max="13" man="1"/>
    <brk id="160" min="27" max="54" man="1"/>
    <brk id="164" max="13" man="1"/>
    <brk id="192" max="13" man="1"/>
    <brk id="213" min="27" max="54" man="1"/>
    <brk id="219" max="13" man="1"/>
    <brk id="246" max="13" man="1"/>
    <brk id="266" min="27" max="54" man="1"/>
    <brk id="274" max="13" man="1"/>
    <brk id="302" max="13" man="1"/>
    <brk id="329" max="13" man="1"/>
    <brk id="394" max="27" man="1"/>
    <brk id="405" max="27" man="1"/>
    <brk id="450" max="51" man="1"/>
    <brk id="497" max="5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16" sqref="K16"/>
    </sheetView>
  </sheetViews>
  <sheetFormatPr defaultRowHeight="12.75" x14ac:dyDescent="0.2"/>
  <cols>
    <col min="2" max="2" width="45.42578125" customWidth="1"/>
    <col min="6" max="6" width="40.5703125" customWidth="1"/>
  </cols>
  <sheetData>
    <row r="1" spans="1:7" ht="13.5" thickBot="1" x14ac:dyDescent="0.25">
      <c r="A1" t="s">
        <v>95</v>
      </c>
    </row>
    <row r="2" spans="1:7" ht="13.5" thickBot="1" x14ac:dyDescent="0.25">
      <c r="A2" s="57" t="s">
        <v>100</v>
      </c>
      <c r="B2" s="66" t="s">
        <v>94</v>
      </c>
      <c r="C2" s="62"/>
      <c r="E2" s="57" t="s">
        <v>105</v>
      </c>
      <c r="F2" s="66" t="s">
        <v>94</v>
      </c>
      <c r="G2" s="62"/>
    </row>
    <row r="3" spans="1:7" ht="18" customHeight="1" x14ac:dyDescent="0.25">
      <c r="A3" s="59" t="s">
        <v>87</v>
      </c>
      <c r="B3" s="60" t="s">
        <v>90</v>
      </c>
      <c r="C3" s="61" t="s">
        <v>19</v>
      </c>
      <c r="E3" s="59" t="s">
        <v>87</v>
      </c>
      <c r="F3" s="60" t="s">
        <v>90</v>
      </c>
      <c r="G3" s="61" t="s">
        <v>19</v>
      </c>
    </row>
    <row r="4" spans="1:7" ht="15.75" x14ac:dyDescent="0.25">
      <c r="A4" s="7">
        <v>376</v>
      </c>
      <c r="B4" s="12" t="s">
        <v>20</v>
      </c>
      <c r="C4" s="13" t="s">
        <v>21</v>
      </c>
      <c r="E4" s="7">
        <v>376</v>
      </c>
      <c r="F4" s="12" t="s">
        <v>20</v>
      </c>
      <c r="G4" s="13" t="s">
        <v>21</v>
      </c>
    </row>
    <row r="5" spans="1:7" ht="15.75" x14ac:dyDescent="0.25">
      <c r="A5" s="7">
        <v>209</v>
      </c>
      <c r="B5" s="7" t="s">
        <v>22</v>
      </c>
      <c r="C5" s="11">
        <v>40</v>
      </c>
      <c r="E5" s="7">
        <v>209</v>
      </c>
      <c r="F5" s="7" t="s">
        <v>22</v>
      </c>
      <c r="G5" s="11">
        <v>40</v>
      </c>
    </row>
    <row r="6" spans="1:7" ht="15.75" x14ac:dyDescent="0.25">
      <c r="A6" s="7">
        <v>15</v>
      </c>
      <c r="B6" s="14" t="s">
        <v>91</v>
      </c>
      <c r="C6" s="11">
        <v>50</v>
      </c>
      <c r="E6" s="7">
        <v>15</v>
      </c>
      <c r="F6" s="14" t="s">
        <v>91</v>
      </c>
      <c r="G6" s="11">
        <v>50</v>
      </c>
    </row>
    <row r="7" spans="1:7" ht="16.5" thickBot="1" x14ac:dyDescent="0.3">
      <c r="A7" s="52"/>
      <c r="B7" s="53" t="s">
        <v>23</v>
      </c>
      <c r="C7" s="54">
        <v>50</v>
      </c>
      <c r="E7" s="52"/>
      <c r="F7" s="53" t="s">
        <v>23</v>
      </c>
      <c r="G7" s="54">
        <v>50</v>
      </c>
    </row>
    <row r="8" spans="1:7" ht="16.5" thickBot="1" x14ac:dyDescent="0.3">
      <c r="A8" s="57" t="s">
        <v>101</v>
      </c>
      <c r="B8" s="66" t="s">
        <v>96</v>
      </c>
      <c r="C8" s="58"/>
      <c r="D8" s="4"/>
      <c r="E8" s="57" t="s">
        <v>106</v>
      </c>
      <c r="F8" s="66" t="s">
        <v>96</v>
      </c>
      <c r="G8" s="58"/>
    </row>
    <row r="9" spans="1:7" ht="15.75" x14ac:dyDescent="0.25">
      <c r="A9" s="55">
        <v>279</v>
      </c>
      <c r="B9" s="55" t="s">
        <v>37</v>
      </c>
      <c r="C9" s="56" t="s">
        <v>38</v>
      </c>
      <c r="D9" s="4"/>
      <c r="E9" s="24">
        <v>291</v>
      </c>
      <c r="F9" s="7" t="s">
        <v>69</v>
      </c>
      <c r="G9" s="11">
        <v>200</v>
      </c>
    </row>
    <row r="10" spans="1:7" ht="15.75" x14ac:dyDescent="0.25">
      <c r="A10" s="7">
        <v>302</v>
      </c>
      <c r="B10" s="7" t="s">
        <v>39</v>
      </c>
      <c r="C10" s="13">
        <v>150</v>
      </c>
      <c r="D10" s="4"/>
      <c r="E10" s="7">
        <v>377</v>
      </c>
      <c r="F10" s="12" t="s">
        <v>40</v>
      </c>
      <c r="G10" s="11" t="s">
        <v>41</v>
      </c>
    </row>
    <row r="11" spans="1:7" ht="15.75" x14ac:dyDescent="0.25">
      <c r="A11" s="7">
        <v>377</v>
      </c>
      <c r="B11" s="12" t="s">
        <v>40</v>
      </c>
      <c r="C11" s="11" t="s">
        <v>41</v>
      </c>
      <c r="D11" s="4"/>
      <c r="E11" s="7"/>
      <c r="F11" s="12" t="s">
        <v>23</v>
      </c>
      <c r="G11" s="11">
        <v>50</v>
      </c>
    </row>
    <row r="12" spans="1:7" ht="16.5" thickBot="1" x14ac:dyDescent="0.3">
      <c r="A12" s="52"/>
      <c r="B12" s="53" t="s">
        <v>23</v>
      </c>
      <c r="C12" s="54">
        <v>50</v>
      </c>
      <c r="D12" s="4"/>
      <c r="E12" s="7"/>
      <c r="F12" s="14" t="s">
        <v>70</v>
      </c>
      <c r="G12" s="11">
        <v>50</v>
      </c>
    </row>
    <row r="13" spans="1:7" ht="16.5" thickBot="1" x14ac:dyDescent="0.3">
      <c r="A13" s="63" t="s">
        <v>102</v>
      </c>
      <c r="B13" s="64" t="s">
        <v>97</v>
      </c>
      <c r="C13" s="58"/>
      <c r="D13" s="4"/>
      <c r="E13" s="63" t="s">
        <v>107</v>
      </c>
      <c r="F13" s="64" t="s">
        <v>97</v>
      </c>
      <c r="G13" s="58"/>
    </row>
    <row r="14" spans="1:7" ht="12.75" customHeight="1" x14ac:dyDescent="0.25">
      <c r="A14" s="59" t="s">
        <v>87</v>
      </c>
      <c r="B14" s="60" t="s">
        <v>89</v>
      </c>
      <c r="C14" s="61" t="s">
        <v>47</v>
      </c>
      <c r="D14" s="4"/>
      <c r="E14" s="18" t="s">
        <v>87</v>
      </c>
      <c r="F14" s="10" t="s">
        <v>93</v>
      </c>
      <c r="G14" s="11" t="s">
        <v>47</v>
      </c>
    </row>
    <row r="15" spans="1:7" ht="15.75" x14ac:dyDescent="0.25">
      <c r="A15" s="7">
        <v>376</v>
      </c>
      <c r="B15" s="12" t="s">
        <v>20</v>
      </c>
      <c r="C15" s="13" t="s">
        <v>21</v>
      </c>
      <c r="D15" s="4"/>
      <c r="E15" s="7">
        <v>376</v>
      </c>
      <c r="F15" s="12" t="s">
        <v>20</v>
      </c>
      <c r="G15" s="13" t="s">
        <v>21</v>
      </c>
    </row>
    <row r="16" spans="1:7" ht="15.75" x14ac:dyDescent="0.25">
      <c r="A16" s="7">
        <v>15</v>
      </c>
      <c r="B16" s="14" t="s">
        <v>91</v>
      </c>
      <c r="C16" s="11">
        <v>50</v>
      </c>
      <c r="D16" s="4"/>
      <c r="E16" s="7">
        <v>15</v>
      </c>
      <c r="F16" s="14" t="s">
        <v>91</v>
      </c>
      <c r="G16" s="11">
        <v>50</v>
      </c>
    </row>
    <row r="17" spans="1:7" ht="16.5" thickBot="1" x14ac:dyDescent="0.3">
      <c r="A17" s="52"/>
      <c r="B17" s="53" t="s">
        <v>23</v>
      </c>
      <c r="C17" s="54">
        <v>50</v>
      </c>
      <c r="D17" s="4"/>
      <c r="E17" s="7"/>
      <c r="F17" s="12" t="s">
        <v>23</v>
      </c>
      <c r="G17" s="11">
        <v>50</v>
      </c>
    </row>
    <row r="18" spans="1:7" ht="13.5" thickBot="1" x14ac:dyDescent="0.25">
      <c r="A18" s="65" t="s">
        <v>103</v>
      </c>
      <c r="B18" s="66" t="s">
        <v>98</v>
      </c>
      <c r="C18" s="67"/>
      <c r="D18" s="4"/>
      <c r="E18" s="65" t="s">
        <v>108</v>
      </c>
      <c r="F18" s="66" t="s">
        <v>98</v>
      </c>
      <c r="G18" s="67"/>
    </row>
    <row r="19" spans="1:7" ht="15.75" customHeight="1" x14ac:dyDescent="0.25">
      <c r="A19" s="59" t="s">
        <v>87</v>
      </c>
      <c r="B19" s="60" t="s">
        <v>90</v>
      </c>
      <c r="C19" s="61" t="s">
        <v>19</v>
      </c>
      <c r="D19" s="4"/>
      <c r="E19" s="59" t="s">
        <v>87</v>
      </c>
      <c r="F19" s="60" t="s">
        <v>90</v>
      </c>
      <c r="G19" s="61" t="s">
        <v>19</v>
      </c>
    </row>
    <row r="20" spans="1:7" ht="15.75" x14ac:dyDescent="0.25">
      <c r="A20" s="7">
        <v>376</v>
      </c>
      <c r="B20" s="12" t="s">
        <v>20</v>
      </c>
      <c r="C20" s="13" t="s">
        <v>21</v>
      </c>
      <c r="D20" s="4"/>
      <c r="E20" s="7">
        <v>376</v>
      </c>
      <c r="F20" s="12" t="s">
        <v>20</v>
      </c>
      <c r="G20" s="13" t="s">
        <v>21</v>
      </c>
    </row>
    <row r="21" spans="1:7" ht="15.75" x14ac:dyDescent="0.25">
      <c r="A21" s="7">
        <v>209</v>
      </c>
      <c r="B21" s="7" t="s">
        <v>22</v>
      </c>
      <c r="C21" s="11">
        <v>40</v>
      </c>
      <c r="D21" s="4"/>
      <c r="E21" s="7">
        <v>209</v>
      </c>
      <c r="F21" s="7" t="s">
        <v>22</v>
      </c>
      <c r="G21" s="11">
        <v>40</v>
      </c>
    </row>
    <row r="22" spans="1:7" ht="15.75" x14ac:dyDescent="0.25">
      <c r="A22" s="7">
        <v>15</v>
      </c>
      <c r="B22" s="14" t="s">
        <v>91</v>
      </c>
      <c r="C22" s="11">
        <v>50</v>
      </c>
      <c r="D22" s="4"/>
      <c r="E22" s="7">
        <v>15</v>
      </c>
      <c r="F22" s="14" t="s">
        <v>91</v>
      </c>
      <c r="G22" s="11">
        <v>50</v>
      </c>
    </row>
    <row r="23" spans="1:7" ht="16.5" thickBot="1" x14ac:dyDescent="0.3">
      <c r="A23" s="52"/>
      <c r="B23" s="53" t="s">
        <v>23</v>
      </c>
      <c r="C23" s="54">
        <v>50</v>
      </c>
      <c r="D23" s="4"/>
      <c r="E23" s="52"/>
      <c r="F23" s="53" t="s">
        <v>23</v>
      </c>
      <c r="G23" s="54">
        <v>50</v>
      </c>
    </row>
    <row r="24" spans="1:7" ht="13.5" thickBot="1" x14ac:dyDescent="0.25">
      <c r="A24" s="57" t="s">
        <v>104</v>
      </c>
      <c r="B24" s="69" t="s">
        <v>99</v>
      </c>
      <c r="C24" s="62"/>
      <c r="D24" s="4"/>
      <c r="E24" s="57" t="s">
        <v>109</v>
      </c>
      <c r="F24" s="69" t="s">
        <v>99</v>
      </c>
      <c r="G24" s="68"/>
    </row>
    <row r="25" spans="1:7" ht="15.75" x14ac:dyDescent="0.25">
      <c r="A25" s="59" t="s">
        <v>87</v>
      </c>
      <c r="B25" s="55" t="s">
        <v>92</v>
      </c>
      <c r="C25" s="61">
        <v>100</v>
      </c>
      <c r="D25" s="4"/>
      <c r="E25" s="59" t="s">
        <v>87</v>
      </c>
      <c r="F25" s="55" t="s">
        <v>92</v>
      </c>
      <c r="G25" s="61">
        <v>100</v>
      </c>
    </row>
    <row r="26" spans="1:7" ht="15.75" x14ac:dyDescent="0.25">
      <c r="A26" s="7">
        <v>309</v>
      </c>
      <c r="B26" s="12" t="s">
        <v>30</v>
      </c>
      <c r="C26" s="11">
        <v>150</v>
      </c>
      <c r="D26" s="4"/>
      <c r="E26" s="7">
        <v>309</v>
      </c>
      <c r="F26" s="12" t="s">
        <v>30</v>
      </c>
      <c r="G26" s="11">
        <v>150</v>
      </c>
    </row>
    <row r="27" spans="1:7" ht="15.75" x14ac:dyDescent="0.25">
      <c r="A27" s="7">
        <v>376</v>
      </c>
      <c r="B27" s="12" t="s">
        <v>20</v>
      </c>
      <c r="C27" s="13" t="s">
        <v>21</v>
      </c>
      <c r="D27" s="4"/>
      <c r="E27" s="7">
        <v>376</v>
      </c>
      <c r="F27" s="12" t="s">
        <v>20</v>
      </c>
      <c r="G27" s="13" t="s">
        <v>21</v>
      </c>
    </row>
    <row r="28" spans="1:7" ht="15.75" x14ac:dyDescent="0.25">
      <c r="A28" s="7"/>
      <c r="B28" s="12" t="s">
        <v>23</v>
      </c>
      <c r="C28" s="11">
        <v>50</v>
      </c>
      <c r="D28" s="4"/>
      <c r="E28" s="7"/>
      <c r="F28" s="12" t="s">
        <v>23</v>
      </c>
      <c r="G28" s="11">
        <v>50</v>
      </c>
    </row>
    <row r="29" spans="1:7" ht="15.75" x14ac:dyDescent="0.25">
      <c r="A29" s="7">
        <v>15</v>
      </c>
      <c r="B29" s="14" t="s">
        <v>91</v>
      </c>
      <c r="C29" s="11">
        <v>50</v>
      </c>
      <c r="D29" s="4"/>
      <c r="E29" s="7">
        <v>15</v>
      </c>
      <c r="F29" s="14" t="s">
        <v>91</v>
      </c>
      <c r="G29" s="11">
        <v>50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пм 2 доработка (2)</vt:lpstr>
      <vt:lpstr>Лист1</vt:lpstr>
      <vt:lpstr>'пм 2 доработка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000</cp:lastModifiedBy>
  <cp:lastPrinted>2023-04-09T20:09:28Z</cp:lastPrinted>
  <dcterms:created xsi:type="dcterms:W3CDTF">2022-08-28T21:45:00Z</dcterms:created>
  <dcterms:modified xsi:type="dcterms:W3CDTF">2023-04-12T10:46:41Z</dcterms:modified>
</cp:coreProperties>
</file>